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fredericrasic/Library/CloudStorage/Dropbox/IMIO/Business plan/Activité 2023/Comité de rémunérations 2023/"/>
    </mc:Choice>
  </mc:AlternateContent>
  <xr:revisionPtr revIDLastSave="0" documentId="8_{9C91E48F-BBA0-5D4C-B532-A96DF5BA3685}" xr6:coauthVersionLast="47" xr6:coauthVersionMax="47" xr10:uidLastSave="{00000000-0000-0000-0000-000000000000}"/>
  <bookViews>
    <workbookView xWindow="0" yWindow="500" windowWidth="33600" windowHeight="19280" tabRatio="856" firstSheet="2" activeTab="3" xr2:uid="{00000000-000D-0000-FFFF-FFFF00000000}"/>
  </bookViews>
  <sheets>
    <sheet name="Barèmes" sheetId="1" r:id="rId1"/>
    <sheet name="Barèmes indexés" sheetId="5" r:id="rId2"/>
    <sheet name="Bruts mensuels" sheetId="6" r:id="rId3"/>
    <sheet name="Charges statutaires" sheetId="3" r:id="rId4"/>
    <sheet name="Charges contractuels" sheetId="15" r:id="rId5"/>
    <sheet name="Moyenne" sheetId="12" r:id="rId6"/>
    <sheet name="Surcoût" sheetId="13" r:id="rId7"/>
    <sheet name="Coûts horaires statut. 1976e" sheetId="7" r:id="rId8"/>
    <sheet name="Coûts horaires contr. 1976e" sheetId="8" r:id="rId9"/>
    <sheet name="Coûts statutaires 1850e" sheetId="9" r:id="rId10"/>
    <sheet name="Coûts contractuels 1850e" sheetId="10" r:id="rId11"/>
    <sheet name="Paramètres" sheetId="16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7" i="16" l="1"/>
  <c r="A16" i="16" s="1"/>
  <c r="D7" i="16"/>
  <c r="C19" i="16" l="1"/>
  <c r="A19" i="16"/>
  <c r="B19" i="16"/>
  <c r="B2" i="3" l="1"/>
  <c r="D5" i="16"/>
  <c r="A32" i="16" l="1"/>
  <c r="A27" i="16"/>
  <c r="B27" i="16"/>
  <c r="Q14" i="5"/>
  <c r="AF32" i="5"/>
  <c r="AE32" i="5"/>
  <c r="AD32" i="5"/>
  <c r="AC32" i="5"/>
  <c r="AB32" i="5"/>
  <c r="AA32" i="5"/>
  <c r="Z32" i="5"/>
  <c r="Y32" i="5"/>
  <c r="X32" i="5"/>
  <c r="W32" i="5"/>
  <c r="V32" i="5"/>
  <c r="U32" i="5"/>
  <c r="T32" i="5"/>
  <c r="S32" i="5"/>
  <c r="R32" i="5"/>
  <c r="Q32" i="5"/>
  <c r="P32" i="5"/>
  <c r="O32" i="5"/>
  <c r="N32" i="5"/>
  <c r="M32" i="5"/>
  <c r="L32" i="5"/>
  <c r="K32" i="5"/>
  <c r="J32" i="5"/>
  <c r="I32" i="5"/>
  <c r="H32" i="5"/>
  <c r="G32" i="5"/>
  <c r="F32" i="5"/>
  <c r="E32" i="5"/>
  <c r="D32" i="5"/>
  <c r="C32" i="5"/>
  <c r="B32" i="5"/>
  <c r="AF31" i="5"/>
  <c r="AE31" i="5"/>
  <c r="AD31" i="5"/>
  <c r="AC31" i="5"/>
  <c r="AB31" i="5"/>
  <c r="AA31" i="5"/>
  <c r="Z31" i="5"/>
  <c r="Y31" i="5"/>
  <c r="X31" i="5"/>
  <c r="W31" i="5"/>
  <c r="V31" i="5"/>
  <c r="U31" i="5"/>
  <c r="T31" i="5"/>
  <c r="S31" i="5"/>
  <c r="R31" i="5"/>
  <c r="Q31" i="5"/>
  <c r="P31" i="5"/>
  <c r="O31" i="5"/>
  <c r="N31" i="5"/>
  <c r="M31" i="5"/>
  <c r="L31" i="5"/>
  <c r="K31" i="5"/>
  <c r="J31" i="5"/>
  <c r="I31" i="5"/>
  <c r="H31" i="5"/>
  <c r="G31" i="5"/>
  <c r="F31" i="5"/>
  <c r="E31" i="5"/>
  <c r="D31" i="5"/>
  <c r="C31" i="5"/>
  <c r="B31" i="5"/>
  <c r="AF30" i="5"/>
  <c r="AE30" i="5"/>
  <c r="AD30" i="5"/>
  <c r="AC30" i="5"/>
  <c r="AB30" i="5"/>
  <c r="AA30" i="5"/>
  <c r="Z30" i="5"/>
  <c r="Y30" i="5"/>
  <c r="X30" i="5"/>
  <c r="W30" i="5"/>
  <c r="V30" i="5"/>
  <c r="U30" i="5"/>
  <c r="T30" i="5"/>
  <c r="S30" i="5"/>
  <c r="R30" i="5"/>
  <c r="Q30" i="5"/>
  <c r="P30" i="5"/>
  <c r="O30" i="5"/>
  <c r="N30" i="5"/>
  <c r="M30" i="5"/>
  <c r="L30" i="5"/>
  <c r="K30" i="5"/>
  <c r="J30" i="5"/>
  <c r="I30" i="5"/>
  <c r="H30" i="5"/>
  <c r="G30" i="5"/>
  <c r="F30" i="5"/>
  <c r="E30" i="5"/>
  <c r="D30" i="5"/>
  <c r="C30" i="5"/>
  <c r="B30" i="5"/>
  <c r="AF29" i="5"/>
  <c r="AE29" i="5"/>
  <c r="AD29" i="5"/>
  <c r="AC29" i="5"/>
  <c r="AB29" i="5"/>
  <c r="AA29" i="5"/>
  <c r="Z29" i="5"/>
  <c r="Y29" i="5"/>
  <c r="X29" i="5"/>
  <c r="W29" i="5"/>
  <c r="V29" i="5"/>
  <c r="U29" i="5"/>
  <c r="T29" i="5"/>
  <c r="S29" i="5"/>
  <c r="R29" i="5"/>
  <c r="Q29" i="5"/>
  <c r="P29" i="5"/>
  <c r="O29" i="5"/>
  <c r="N29" i="5"/>
  <c r="M29" i="5"/>
  <c r="L29" i="5"/>
  <c r="K29" i="5"/>
  <c r="J29" i="5"/>
  <c r="I29" i="5"/>
  <c r="H29" i="5"/>
  <c r="G29" i="5"/>
  <c r="F29" i="5"/>
  <c r="E29" i="5"/>
  <c r="D29" i="5"/>
  <c r="C29" i="5"/>
  <c r="B29" i="5"/>
  <c r="AF28" i="5"/>
  <c r="AE28" i="5"/>
  <c r="AD28" i="5"/>
  <c r="AC28" i="5"/>
  <c r="AB28" i="5"/>
  <c r="AA28" i="5"/>
  <c r="Z28" i="5"/>
  <c r="Y28" i="5"/>
  <c r="X28" i="5"/>
  <c r="W28" i="5"/>
  <c r="V28" i="5"/>
  <c r="U28" i="5"/>
  <c r="T28" i="5"/>
  <c r="S28" i="5"/>
  <c r="R28" i="5"/>
  <c r="Q28" i="5"/>
  <c r="P28" i="5"/>
  <c r="O28" i="5"/>
  <c r="N28" i="5"/>
  <c r="M28" i="5"/>
  <c r="L28" i="5"/>
  <c r="K28" i="5"/>
  <c r="J28" i="5"/>
  <c r="I28" i="5"/>
  <c r="H28" i="5"/>
  <c r="G28" i="5"/>
  <c r="F28" i="5"/>
  <c r="E28" i="5"/>
  <c r="D28" i="5"/>
  <c r="C28" i="5"/>
  <c r="B28" i="5"/>
  <c r="AF27" i="5"/>
  <c r="AE27" i="5"/>
  <c r="AD27" i="5"/>
  <c r="AC27" i="5"/>
  <c r="AB27" i="5"/>
  <c r="AA27" i="5"/>
  <c r="Z27" i="5"/>
  <c r="Y27" i="5"/>
  <c r="X27" i="5"/>
  <c r="W27" i="5"/>
  <c r="V27" i="5"/>
  <c r="U27" i="5"/>
  <c r="T27" i="5"/>
  <c r="S27" i="5"/>
  <c r="R27" i="5"/>
  <c r="Q27" i="5"/>
  <c r="P27" i="5"/>
  <c r="O27" i="5"/>
  <c r="N27" i="5"/>
  <c r="M27" i="5"/>
  <c r="L27" i="5"/>
  <c r="K27" i="5"/>
  <c r="J27" i="5"/>
  <c r="I27" i="5"/>
  <c r="H27" i="5"/>
  <c r="G27" i="5"/>
  <c r="F27" i="5"/>
  <c r="E27" i="5"/>
  <c r="D27" i="5"/>
  <c r="C27" i="5"/>
  <c r="B27" i="5"/>
  <c r="AF26" i="5"/>
  <c r="AE26" i="5"/>
  <c r="AD26" i="5"/>
  <c r="AC26" i="5"/>
  <c r="AB26" i="5"/>
  <c r="AA26" i="5"/>
  <c r="Z26" i="5"/>
  <c r="Y26" i="5"/>
  <c r="X26" i="5"/>
  <c r="W26" i="5"/>
  <c r="V26" i="5"/>
  <c r="U26" i="5"/>
  <c r="T26" i="5"/>
  <c r="S26" i="5"/>
  <c r="R26" i="5"/>
  <c r="Q26" i="5"/>
  <c r="P26" i="5"/>
  <c r="O26" i="5"/>
  <c r="N26" i="5"/>
  <c r="M26" i="5"/>
  <c r="L26" i="5"/>
  <c r="K26" i="5"/>
  <c r="J26" i="5"/>
  <c r="I26" i="5"/>
  <c r="H26" i="5"/>
  <c r="G26" i="5"/>
  <c r="F26" i="5"/>
  <c r="E26" i="5"/>
  <c r="D26" i="5"/>
  <c r="C26" i="5"/>
  <c r="B26" i="5"/>
  <c r="AF25" i="5"/>
  <c r="AE25" i="5"/>
  <c r="AD25" i="5"/>
  <c r="AC25" i="5"/>
  <c r="AB25" i="5"/>
  <c r="AA25" i="5"/>
  <c r="Z25" i="5"/>
  <c r="Y25" i="5"/>
  <c r="X25" i="5"/>
  <c r="W25" i="5"/>
  <c r="V25" i="5"/>
  <c r="U25" i="5"/>
  <c r="T25" i="5"/>
  <c r="S25" i="5"/>
  <c r="R25" i="5"/>
  <c r="Q25" i="5"/>
  <c r="P25" i="5"/>
  <c r="O25" i="5"/>
  <c r="N25" i="5"/>
  <c r="M25" i="5"/>
  <c r="L25" i="5"/>
  <c r="K25" i="5"/>
  <c r="J25" i="5"/>
  <c r="I25" i="5"/>
  <c r="H25" i="5"/>
  <c r="G25" i="5"/>
  <c r="F25" i="5"/>
  <c r="E25" i="5"/>
  <c r="D25" i="5"/>
  <c r="C25" i="5"/>
  <c r="B25" i="5"/>
  <c r="AF24" i="5"/>
  <c r="AE24" i="5"/>
  <c r="AD24" i="5"/>
  <c r="AC24" i="5"/>
  <c r="AB24" i="5"/>
  <c r="AA24" i="5"/>
  <c r="Z24" i="5"/>
  <c r="Y24" i="5"/>
  <c r="X24" i="5"/>
  <c r="W24" i="5"/>
  <c r="V24" i="5"/>
  <c r="U24" i="5"/>
  <c r="T24" i="5"/>
  <c r="S24" i="5"/>
  <c r="R24" i="5"/>
  <c r="Q24" i="5"/>
  <c r="P24" i="5"/>
  <c r="O24" i="5"/>
  <c r="N24" i="5"/>
  <c r="M24" i="5"/>
  <c r="L24" i="5"/>
  <c r="K24" i="5"/>
  <c r="J24" i="5"/>
  <c r="I24" i="5"/>
  <c r="H24" i="5"/>
  <c r="G24" i="5"/>
  <c r="F24" i="5"/>
  <c r="E24" i="5"/>
  <c r="D24" i="5"/>
  <c r="C24" i="5"/>
  <c r="B24" i="5"/>
  <c r="AF23" i="5"/>
  <c r="AE23" i="5"/>
  <c r="AD23" i="5"/>
  <c r="AC23" i="5"/>
  <c r="AB23" i="5"/>
  <c r="AA23" i="5"/>
  <c r="Z23" i="5"/>
  <c r="Y23" i="5"/>
  <c r="X23" i="5"/>
  <c r="W23" i="5"/>
  <c r="V23" i="5"/>
  <c r="U23" i="5"/>
  <c r="T23" i="5"/>
  <c r="S23" i="5"/>
  <c r="R23" i="5"/>
  <c r="Q23" i="5"/>
  <c r="P23" i="5"/>
  <c r="O23" i="5"/>
  <c r="N23" i="5"/>
  <c r="M23" i="5"/>
  <c r="L23" i="5"/>
  <c r="K23" i="5"/>
  <c r="J23" i="5"/>
  <c r="I23" i="5"/>
  <c r="H23" i="5"/>
  <c r="G23" i="5"/>
  <c r="F23" i="5"/>
  <c r="E23" i="5"/>
  <c r="D23" i="5"/>
  <c r="C23" i="5"/>
  <c r="B23" i="5"/>
  <c r="AF22" i="5"/>
  <c r="AE22" i="5"/>
  <c r="AD22" i="5"/>
  <c r="AC22" i="5"/>
  <c r="AB22" i="5"/>
  <c r="AA22" i="5"/>
  <c r="Z22" i="5"/>
  <c r="Y22" i="5"/>
  <c r="X22" i="5"/>
  <c r="W22" i="5"/>
  <c r="V22" i="5"/>
  <c r="U22" i="5"/>
  <c r="T22" i="5"/>
  <c r="S22" i="5"/>
  <c r="R22" i="5"/>
  <c r="Q22" i="5"/>
  <c r="P22" i="5"/>
  <c r="O22" i="5"/>
  <c r="N22" i="5"/>
  <c r="M22" i="5"/>
  <c r="L22" i="5"/>
  <c r="K22" i="5"/>
  <c r="J22" i="5"/>
  <c r="I22" i="5"/>
  <c r="H22" i="5"/>
  <c r="G22" i="5"/>
  <c r="F22" i="5"/>
  <c r="E22" i="5"/>
  <c r="D22" i="5"/>
  <c r="C22" i="5"/>
  <c r="B22" i="5"/>
  <c r="AF21" i="5"/>
  <c r="AE21" i="5"/>
  <c r="AD21" i="5"/>
  <c r="AC21" i="5"/>
  <c r="AB21" i="5"/>
  <c r="AA21" i="5"/>
  <c r="Z21" i="5"/>
  <c r="Y21" i="5"/>
  <c r="X21" i="5"/>
  <c r="W21" i="5"/>
  <c r="V21" i="5"/>
  <c r="U21" i="5"/>
  <c r="T21" i="5"/>
  <c r="S21" i="5"/>
  <c r="R21" i="5"/>
  <c r="Q21" i="5"/>
  <c r="P21" i="5"/>
  <c r="O21" i="5"/>
  <c r="N21" i="5"/>
  <c r="M21" i="5"/>
  <c r="L21" i="5"/>
  <c r="K21" i="5"/>
  <c r="J21" i="5"/>
  <c r="I21" i="5"/>
  <c r="H21" i="5"/>
  <c r="G21" i="5"/>
  <c r="F21" i="5"/>
  <c r="E21" i="5"/>
  <c r="D21" i="5"/>
  <c r="C21" i="5"/>
  <c r="B21" i="5"/>
  <c r="AF20" i="5"/>
  <c r="AE20" i="5"/>
  <c r="AD20" i="5"/>
  <c r="AC20" i="5"/>
  <c r="AB20" i="5"/>
  <c r="AA20" i="5"/>
  <c r="Z20" i="5"/>
  <c r="Y20" i="5"/>
  <c r="X20" i="5"/>
  <c r="W20" i="5"/>
  <c r="V20" i="5"/>
  <c r="U20" i="5"/>
  <c r="T20" i="5"/>
  <c r="S20" i="5"/>
  <c r="R20" i="5"/>
  <c r="Q20" i="5"/>
  <c r="P20" i="5"/>
  <c r="O20" i="5"/>
  <c r="N20" i="5"/>
  <c r="M20" i="5"/>
  <c r="L20" i="5"/>
  <c r="K20" i="5"/>
  <c r="J20" i="5"/>
  <c r="I20" i="5"/>
  <c r="H20" i="5"/>
  <c r="G20" i="5"/>
  <c r="F20" i="5"/>
  <c r="E20" i="5"/>
  <c r="D20" i="5"/>
  <c r="C20" i="5"/>
  <c r="B20" i="5"/>
  <c r="AF19" i="5"/>
  <c r="AE19" i="5"/>
  <c r="AD19" i="5"/>
  <c r="AC19" i="5"/>
  <c r="AB19" i="5"/>
  <c r="AA19" i="5"/>
  <c r="Z19" i="5"/>
  <c r="Y19" i="5"/>
  <c r="X19" i="5"/>
  <c r="W19" i="5"/>
  <c r="V19" i="5"/>
  <c r="U19" i="5"/>
  <c r="T19" i="5"/>
  <c r="S19" i="5"/>
  <c r="R19" i="5"/>
  <c r="Q19" i="5"/>
  <c r="P19" i="5"/>
  <c r="O19" i="5"/>
  <c r="N19" i="5"/>
  <c r="M19" i="5"/>
  <c r="L19" i="5"/>
  <c r="K19" i="5"/>
  <c r="J19" i="5"/>
  <c r="I19" i="5"/>
  <c r="H19" i="5"/>
  <c r="G19" i="5"/>
  <c r="F19" i="5"/>
  <c r="E19" i="5"/>
  <c r="D19" i="5"/>
  <c r="C19" i="5"/>
  <c r="B19" i="5"/>
  <c r="AF18" i="5"/>
  <c r="AE18" i="5"/>
  <c r="AD18" i="5"/>
  <c r="AC18" i="5"/>
  <c r="AB18" i="5"/>
  <c r="AA18" i="5"/>
  <c r="Z18" i="5"/>
  <c r="Y18" i="5"/>
  <c r="X18" i="5"/>
  <c r="W18" i="5"/>
  <c r="V18" i="5"/>
  <c r="U18" i="5"/>
  <c r="T18" i="5"/>
  <c r="S18" i="5"/>
  <c r="R18" i="5"/>
  <c r="Q18" i="5"/>
  <c r="P18" i="5"/>
  <c r="O18" i="5"/>
  <c r="N18" i="5"/>
  <c r="M18" i="5"/>
  <c r="L18" i="5"/>
  <c r="K18" i="5"/>
  <c r="J18" i="5"/>
  <c r="I18" i="5"/>
  <c r="H18" i="5"/>
  <c r="G18" i="5"/>
  <c r="F18" i="5"/>
  <c r="E18" i="5"/>
  <c r="D18" i="5"/>
  <c r="C18" i="5"/>
  <c r="B18" i="5"/>
  <c r="AF17" i="5"/>
  <c r="AE17" i="5"/>
  <c r="AD17" i="5"/>
  <c r="AC17" i="5"/>
  <c r="AB17" i="5"/>
  <c r="AA17" i="5"/>
  <c r="Z17" i="5"/>
  <c r="Y17" i="5"/>
  <c r="X17" i="5"/>
  <c r="W17" i="5"/>
  <c r="V17" i="5"/>
  <c r="U17" i="5"/>
  <c r="T17" i="5"/>
  <c r="S17" i="5"/>
  <c r="R17" i="5"/>
  <c r="Q17" i="5"/>
  <c r="P17" i="5"/>
  <c r="O17" i="5"/>
  <c r="N17" i="5"/>
  <c r="M17" i="5"/>
  <c r="L17" i="5"/>
  <c r="K17" i="5"/>
  <c r="J17" i="5"/>
  <c r="I17" i="5"/>
  <c r="H17" i="5"/>
  <c r="G17" i="5"/>
  <c r="F17" i="5"/>
  <c r="E17" i="5"/>
  <c r="D17" i="5"/>
  <c r="C17" i="5"/>
  <c r="B17" i="5"/>
  <c r="AF16" i="5"/>
  <c r="AE16" i="5"/>
  <c r="AD16" i="5"/>
  <c r="AC16" i="5"/>
  <c r="AB16" i="5"/>
  <c r="AA16" i="5"/>
  <c r="Z16" i="5"/>
  <c r="Y16" i="5"/>
  <c r="X16" i="5"/>
  <c r="W16" i="5"/>
  <c r="V16" i="5"/>
  <c r="U16" i="5"/>
  <c r="T16" i="5"/>
  <c r="S16" i="5"/>
  <c r="R16" i="5"/>
  <c r="Q16" i="5"/>
  <c r="P16" i="5"/>
  <c r="O16" i="5"/>
  <c r="N16" i="5"/>
  <c r="M16" i="5"/>
  <c r="L16" i="5"/>
  <c r="K16" i="5"/>
  <c r="J16" i="5"/>
  <c r="I16" i="5"/>
  <c r="H16" i="5"/>
  <c r="G16" i="5"/>
  <c r="F16" i="5"/>
  <c r="E16" i="5"/>
  <c r="D16" i="5"/>
  <c r="C16" i="5"/>
  <c r="B16" i="5"/>
  <c r="AF15" i="5"/>
  <c r="AE15" i="5"/>
  <c r="AD15" i="5"/>
  <c r="AC15" i="5"/>
  <c r="AB15" i="5"/>
  <c r="AA15" i="5"/>
  <c r="Z15" i="5"/>
  <c r="Y15" i="5"/>
  <c r="X15" i="5"/>
  <c r="W15" i="5"/>
  <c r="V15" i="5"/>
  <c r="U15" i="5"/>
  <c r="T15" i="5"/>
  <c r="S15" i="5"/>
  <c r="R15" i="5"/>
  <c r="Q15" i="5"/>
  <c r="P15" i="5"/>
  <c r="O15" i="5"/>
  <c r="N15" i="5"/>
  <c r="M15" i="5"/>
  <c r="L15" i="5"/>
  <c r="K15" i="5"/>
  <c r="J15" i="5"/>
  <c r="I15" i="5"/>
  <c r="H15" i="5"/>
  <c r="G15" i="5"/>
  <c r="F15" i="5"/>
  <c r="E15" i="5"/>
  <c r="D15" i="5"/>
  <c r="C15" i="5"/>
  <c r="B15" i="5"/>
  <c r="AF14" i="5"/>
  <c r="AE14" i="5"/>
  <c r="AD14" i="5"/>
  <c r="AC14" i="5"/>
  <c r="AB14" i="5"/>
  <c r="AA14" i="5"/>
  <c r="Z14" i="5"/>
  <c r="Y14" i="5"/>
  <c r="X14" i="5"/>
  <c r="W14" i="5"/>
  <c r="V14" i="5"/>
  <c r="U14" i="5"/>
  <c r="T14" i="5"/>
  <c r="S14" i="5"/>
  <c r="R14" i="5"/>
  <c r="P14" i="5"/>
  <c r="O14" i="5"/>
  <c r="N14" i="5"/>
  <c r="M14" i="5"/>
  <c r="L14" i="5"/>
  <c r="K14" i="5"/>
  <c r="J14" i="5"/>
  <c r="I14" i="5"/>
  <c r="H14" i="5"/>
  <c r="G14" i="5"/>
  <c r="F14" i="5"/>
  <c r="E14" i="5"/>
  <c r="D14" i="5"/>
  <c r="C14" i="5"/>
  <c r="B14" i="5"/>
  <c r="AF13" i="5"/>
  <c r="AE13" i="5"/>
  <c r="AD13" i="5"/>
  <c r="AC13" i="5"/>
  <c r="AB13" i="5"/>
  <c r="AA13" i="5"/>
  <c r="Z13" i="5"/>
  <c r="Y13" i="5"/>
  <c r="X13" i="5"/>
  <c r="W13" i="5"/>
  <c r="V13" i="5"/>
  <c r="U13" i="5"/>
  <c r="T13" i="5"/>
  <c r="S13" i="5"/>
  <c r="R13" i="5"/>
  <c r="Q13" i="5"/>
  <c r="P13" i="5"/>
  <c r="O13" i="5"/>
  <c r="N13" i="5"/>
  <c r="M13" i="5"/>
  <c r="L13" i="5"/>
  <c r="K13" i="5"/>
  <c r="J13" i="5"/>
  <c r="I13" i="5"/>
  <c r="H13" i="5"/>
  <c r="G13" i="5"/>
  <c r="F13" i="5"/>
  <c r="E13" i="5"/>
  <c r="D13" i="5"/>
  <c r="C13" i="5"/>
  <c r="B13" i="5"/>
  <c r="AF12" i="5"/>
  <c r="AE12" i="5"/>
  <c r="AD12" i="5"/>
  <c r="AC12" i="5"/>
  <c r="AB12" i="5"/>
  <c r="AA12" i="5"/>
  <c r="Z12" i="5"/>
  <c r="Y12" i="5"/>
  <c r="X12" i="5"/>
  <c r="W12" i="5"/>
  <c r="V12" i="5"/>
  <c r="U12" i="5"/>
  <c r="T12" i="5"/>
  <c r="S12" i="5"/>
  <c r="R12" i="5"/>
  <c r="Q12" i="5"/>
  <c r="P12" i="5"/>
  <c r="O12" i="5"/>
  <c r="N12" i="5"/>
  <c r="M12" i="5"/>
  <c r="L12" i="5"/>
  <c r="K12" i="5"/>
  <c r="J12" i="5"/>
  <c r="I12" i="5"/>
  <c r="H12" i="5"/>
  <c r="G12" i="5"/>
  <c r="F12" i="5"/>
  <c r="E12" i="5"/>
  <c r="D12" i="5"/>
  <c r="C12" i="5"/>
  <c r="B12" i="5"/>
  <c r="AF11" i="5"/>
  <c r="AE11" i="5"/>
  <c r="AD11" i="5"/>
  <c r="AC11" i="5"/>
  <c r="AB11" i="5"/>
  <c r="AA11" i="5"/>
  <c r="Z11" i="5"/>
  <c r="Y11" i="5"/>
  <c r="X11" i="5"/>
  <c r="W11" i="5"/>
  <c r="V11" i="5"/>
  <c r="U11" i="5"/>
  <c r="T11" i="5"/>
  <c r="S11" i="5"/>
  <c r="R11" i="5"/>
  <c r="Q11" i="5"/>
  <c r="P11" i="5"/>
  <c r="O11" i="5"/>
  <c r="N11" i="5"/>
  <c r="M11" i="5"/>
  <c r="L11" i="5"/>
  <c r="K11" i="5"/>
  <c r="J11" i="5"/>
  <c r="I11" i="5"/>
  <c r="H11" i="5"/>
  <c r="G11" i="5"/>
  <c r="F11" i="5"/>
  <c r="E11" i="5"/>
  <c r="D11" i="5"/>
  <c r="C11" i="5"/>
  <c r="B11" i="5"/>
  <c r="AF10" i="5"/>
  <c r="AE10" i="5"/>
  <c r="AD10" i="5"/>
  <c r="AC10" i="5"/>
  <c r="AB10" i="5"/>
  <c r="AA10" i="5"/>
  <c r="Z10" i="5"/>
  <c r="Y10" i="5"/>
  <c r="X10" i="5"/>
  <c r="W10" i="5"/>
  <c r="V10" i="5"/>
  <c r="U10" i="5"/>
  <c r="T10" i="5"/>
  <c r="S10" i="5"/>
  <c r="R10" i="5"/>
  <c r="Q10" i="5"/>
  <c r="P10" i="5"/>
  <c r="O10" i="5"/>
  <c r="N10" i="5"/>
  <c r="M10" i="5"/>
  <c r="L10" i="5"/>
  <c r="K10" i="5"/>
  <c r="J10" i="5"/>
  <c r="I10" i="5"/>
  <c r="H10" i="5"/>
  <c r="G10" i="5"/>
  <c r="F10" i="5"/>
  <c r="E10" i="5"/>
  <c r="D10" i="5"/>
  <c r="C10" i="5"/>
  <c r="B10" i="5"/>
  <c r="AF9" i="5"/>
  <c r="AE9" i="5"/>
  <c r="AD9" i="5"/>
  <c r="AC9" i="5"/>
  <c r="AB9" i="5"/>
  <c r="AA9" i="5"/>
  <c r="Z9" i="5"/>
  <c r="Y9" i="5"/>
  <c r="X9" i="5"/>
  <c r="W9" i="5"/>
  <c r="V9" i="5"/>
  <c r="U9" i="5"/>
  <c r="T9" i="5"/>
  <c r="S9" i="5"/>
  <c r="R9" i="5"/>
  <c r="Q9" i="5"/>
  <c r="P9" i="5"/>
  <c r="O9" i="5"/>
  <c r="N9" i="5"/>
  <c r="M9" i="5"/>
  <c r="L9" i="5"/>
  <c r="K9" i="5"/>
  <c r="J9" i="5"/>
  <c r="I9" i="5"/>
  <c r="H9" i="5"/>
  <c r="G9" i="5"/>
  <c r="F9" i="5"/>
  <c r="E9" i="5"/>
  <c r="D9" i="5"/>
  <c r="C9" i="5"/>
  <c r="B9" i="5"/>
  <c r="AF8" i="5"/>
  <c r="AE8" i="5"/>
  <c r="AD8" i="5"/>
  <c r="AC8" i="5"/>
  <c r="AB8" i="5"/>
  <c r="AA8" i="5"/>
  <c r="Z8" i="5"/>
  <c r="Y8" i="5"/>
  <c r="X8" i="5"/>
  <c r="W8" i="5"/>
  <c r="V8" i="5"/>
  <c r="U8" i="5"/>
  <c r="T8" i="5"/>
  <c r="S8" i="5"/>
  <c r="R8" i="5"/>
  <c r="Q8" i="5"/>
  <c r="P8" i="5"/>
  <c r="O8" i="5"/>
  <c r="N8" i="5"/>
  <c r="M8" i="5"/>
  <c r="L8" i="5"/>
  <c r="K8" i="5"/>
  <c r="J8" i="5"/>
  <c r="I8" i="5"/>
  <c r="H8" i="5"/>
  <c r="G8" i="5"/>
  <c r="F8" i="5"/>
  <c r="E8" i="5"/>
  <c r="D8" i="5"/>
  <c r="C8" i="5"/>
  <c r="B8" i="5"/>
  <c r="AF7" i="5"/>
  <c r="AE7" i="5"/>
  <c r="AD7" i="5"/>
  <c r="AC7" i="5"/>
  <c r="AB7" i="5"/>
  <c r="AA7" i="5"/>
  <c r="Z7" i="5"/>
  <c r="Y7" i="5"/>
  <c r="X7" i="5"/>
  <c r="W7" i="5"/>
  <c r="V7" i="5"/>
  <c r="U7" i="5"/>
  <c r="T7" i="5"/>
  <c r="S7" i="5"/>
  <c r="R7" i="5"/>
  <c r="Q7" i="5"/>
  <c r="P7" i="5"/>
  <c r="O7" i="5"/>
  <c r="N7" i="5"/>
  <c r="M7" i="5"/>
  <c r="L7" i="5"/>
  <c r="K7" i="5"/>
  <c r="J7" i="5"/>
  <c r="I7" i="5"/>
  <c r="H7" i="5"/>
  <c r="G7" i="5"/>
  <c r="F7" i="5"/>
  <c r="E7" i="5"/>
  <c r="D7" i="5"/>
  <c r="C7" i="5"/>
  <c r="B7" i="5"/>
  <c r="AF6" i="5"/>
  <c r="AE6" i="5"/>
  <c r="AD6" i="5"/>
  <c r="AC6" i="5"/>
  <c r="AB6" i="5"/>
  <c r="AA6" i="5"/>
  <c r="Z6" i="5"/>
  <c r="Y6" i="5"/>
  <c r="X6" i="5"/>
  <c r="W6" i="5"/>
  <c r="V6" i="5"/>
  <c r="U6" i="5"/>
  <c r="T6" i="5"/>
  <c r="S6" i="5"/>
  <c r="R6" i="5"/>
  <c r="Q6" i="5"/>
  <c r="P6" i="5"/>
  <c r="O6" i="5"/>
  <c r="N6" i="5"/>
  <c r="M6" i="5"/>
  <c r="L6" i="5"/>
  <c r="K6" i="5"/>
  <c r="J6" i="5"/>
  <c r="I6" i="5"/>
  <c r="H6" i="5"/>
  <c r="G6" i="5"/>
  <c r="F6" i="5"/>
  <c r="E6" i="5"/>
  <c r="D6" i="5"/>
  <c r="C6" i="5"/>
  <c r="B6" i="5"/>
  <c r="AF5" i="5"/>
  <c r="AE5" i="5"/>
  <c r="AD5" i="5"/>
  <c r="AC5" i="5"/>
  <c r="AB5" i="5"/>
  <c r="AA5" i="5"/>
  <c r="Z5" i="5"/>
  <c r="Y5" i="5"/>
  <c r="X5" i="5"/>
  <c r="W5" i="5"/>
  <c r="V5" i="5"/>
  <c r="U5" i="5"/>
  <c r="T5" i="5"/>
  <c r="S5" i="5"/>
  <c r="R5" i="5"/>
  <c r="Q5" i="5"/>
  <c r="P5" i="5"/>
  <c r="O5" i="5"/>
  <c r="N5" i="5"/>
  <c r="M5" i="5"/>
  <c r="L5" i="5"/>
  <c r="K5" i="5"/>
  <c r="J5" i="5"/>
  <c r="I5" i="5"/>
  <c r="H5" i="5"/>
  <c r="G5" i="5"/>
  <c r="F5" i="5"/>
  <c r="E5" i="5"/>
  <c r="D5" i="5"/>
  <c r="C5" i="5"/>
  <c r="B5" i="5"/>
  <c r="AF4" i="5"/>
  <c r="AE4" i="5"/>
  <c r="AD4" i="5"/>
  <c r="AC4" i="5"/>
  <c r="AB4" i="5"/>
  <c r="AA4" i="5"/>
  <c r="Z4" i="5"/>
  <c r="Y4" i="5"/>
  <c r="X4" i="5"/>
  <c r="W4" i="5"/>
  <c r="V4" i="5"/>
  <c r="U4" i="5"/>
  <c r="T4" i="5"/>
  <c r="S4" i="5"/>
  <c r="R4" i="5"/>
  <c r="Q4" i="5"/>
  <c r="P4" i="5"/>
  <c r="O4" i="5"/>
  <c r="N4" i="5"/>
  <c r="M4" i="5"/>
  <c r="L4" i="5"/>
  <c r="K4" i="5"/>
  <c r="J4" i="5"/>
  <c r="I4" i="5"/>
  <c r="H4" i="5"/>
  <c r="G4" i="5"/>
  <c r="F4" i="5"/>
  <c r="E4" i="5"/>
  <c r="D4" i="5"/>
  <c r="C4" i="5"/>
  <c r="B4" i="5"/>
  <c r="AF3" i="5"/>
  <c r="AE3" i="5"/>
  <c r="AD3" i="5"/>
  <c r="AC3" i="5"/>
  <c r="AB3" i="5"/>
  <c r="AA3" i="5"/>
  <c r="Z3" i="5"/>
  <c r="Y3" i="5"/>
  <c r="X3" i="5"/>
  <c r="W3" i="5"/>
  <c r="V3" i="5"/>
  <c r="U3" i="5"/>
  <c r="T3" i="5"/>
  <c r="S3" i="5"/>
  <c r="R3" i="5"/>
  <c r="Q3" i="5"/>
  <c r="P3" i="5"/>
  <c r="O3" i="5"/>
  <c r="N3" i="5"/>
  <c r="M3" i="5"/>
  <c r="L3" i="5"/>
  <c r="K3" i="5"/>
  <c r="J3" i="5"/>
  <c r="I3" i="5"/>
  <c r="H3" i="5"/>
  <c r="G3" i="5"/>
  <c r="F3" i="5"/>
  <c r="E3" i="5"/>
  <c r="D3" i="5"/>
  <c r="C3" i="5"/>
  <c r="B3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H2" i="5"/>
  <c r="G2" i="5"/>
  <c r="F2" i="5"/>
  <c r="E2" i="5"/>
  <c r="D2" i="5"/>
  <c r="C2" i="5"/>
  <c r="B2" i="5"/>
  <c r="J2" i="6" l="1"/>
  <c r="J4" i="6"/>
  <c r="A24" i="16" l="1"/>
  <c r="A15" i="16" l="1"/>
  <c r="A23" i="16"/>
  <c r="A31" i="16"/>
  <c r="L2" i="15" l="1"/>
  <c r="M2" i="15"/>
  <c r="P2" i="15"/>
  <c r="AB2" i="15"/>
  <c r="S3" i="15"/>
  <c r="AE3" i="15"/>
  <c r="V4" i="15"/>
  <c r="K4" i="15"/>
  <c r="G3" i="15"/>
  <c r="C3" i="15"/>
  <c r="C8" i="15"/>
  <c r="AF16" i="15"/>
  <c r="AF28" i="15"/>
  <c r="I8" i="15"/>
  <c r="U8" i="15"/>
  <c r="I6" i="15"/>
  <c r="U6" i="15"/>
  <c r="I7" i="15"/>
  <c r="U7" i="15"/>
  <c r="I9" i="15"/>
  <c r="U9" i="15"/>
  <c r="I10" i="15"/>
  <c r="U10" i="15"/>
  <c r="I11" i="15"/>
  <c r="U11" i="15"/>
  <c r="I12" i="15"/>
  <c r="U12" i="15"/>
  <c r="I13" i="15"/>
  <c r="U13" i="15"/>
  <c r="I14" i="15"/>
  <c r="U14" i="15"/>
  <c r="I15" i="15"/>
  <c r="U15" i="15"/>
  <c r="I16" i="15"/>
  <c r="U16" i="15"/>
  <c r="I17" i="15"/>
  <c r="U17" i="15"/>
  <c r="I18" i="15"/>
  <c r="U18" i="15"/>
  <c r="I19" i="15"/>
  <c r="U19" i="15"/>
  <c r="I20" i="15"/>
  <c r="U20" i="15"/>
  <c r="I21" i="15"/>
  <c r="U21" i="15"/>
  <c r="I22" i="15"/>
  <c r="U22" i="15"/>
  <c r="I23" i="15"/>
  <c r="U23" i="15"/>
  <c r="I24" i="15"/>
  <c r="U24" i="15"/>
  <c r="I25" i="15"/>
  <c r="U25" i="15"/>
  <c r="I26" i="15"/>
  <c r="U26" i="15"/>
  <c r="I27" i="15"/>
  <c r="U27" i="15"/>
  <c r="I28" i="15"/>
  <c r="U28" i="15"/>
  <c r="I29" i="15"/>
  <c r="U29" i="15"/>
  <c r="I30" i="15"/>
  <c r="U30" i="15"/>
  <c r="I31" i="15"/>
  <c r="U31" i="15"/>
  <c r="I32" i="15"/>
  <c r="U32" i="15"/>
  <c r="J5" i="15"/>
  <c r="V5" i="15"/>
  <c r="G11" i="15"/>
  <c r="G23" i="15"/>
  <c r="G7" i="15"/>
  <c r="F30" i="15"/>
  <c r="F9" i="15"/>
  <c r="E14" i="15"/>
  <c r="E26" i="15"/>
  <c r="D20" i="15"/>
  <c r="D32" i="15"/>
  <c r="C29" i="15"/>
  <c r="C17" i="15"/>
  <c r="B31" i="15"/>
  <c r="B16" i="15"/>
  <c r="Q2" i="15"/>
  <c r="AC2" i="15"/>
  <c r="T3" i="15"/>
  <c r="AF3" i="15"/>
  <c r="W4" i="15"/>
  <c r="K2" i="15"/>
  <c r="G2" i="15"/>
  <c r="C2" i="15"/>
  <c r="B25" i="15"/>
  <c r="AF17" i="15"/>
  <c r="AF29" i="15"/>
  <c r="J8" i="15"/>
  <c r="V8" i="15"/>
  <c r="J6" i="15"/>
  <c r="V6" i="15"/>
  <c r="J7" i="15"/>
  <c r="S2" i="15"/>
  <c r="AE2" i="15"/>
  <c r="V3" i="15"/>
  <c r="M4" i="15"/>
  <c r="Y4" i="15"/>
  <c r="J4" i="15"/>
  <c r="F3" i="15"/>
  <c r="B4" i="15"/>
  <c r="AF7" i="15"/>
  <c r="AF19" i="15"/>
  <c r="AF31" i="15"/>
  <c r="L8" i="15"/>
  <c r="X8" i="15"/>
  <c r="L6" i="15"/>
  <c r="X6" i="15"/>
  <c r="L7" i="15"/>
  <c r="X7" i="15"/>
  <c r="L9" i="15"/>
  <c r="X9" i="15"/>
  <c r="L10" i="15"/>
  <c r="X10" i="15"/>
  <c r="L11" i="15"/>
  <c r="X11" i="15"/>
  <c r="L12" i="15"/>
  <c r="X12" i="15"/>
  <c r="L13" i="15"/>
  <c r="X13" i="15"/>
  <c r="L14" i="15"/>
  <c r="X14" i="15"/>
  <c r="L15" i="15"/>
  <c r="X15" i="15"/>
  <c r="L16" i="15"/>
  <c r="X16" i="15"/>
  <c r="L17" i="15"/>
  <c r="X17" i="15"/>
  <c r="L18" i="15"/>
  <c r="X18" i="15"/>
  <c r="L19" i="15"/>
  <c r="X19" i="15"/>
  <c r="L20" i="15"/>
  <c r="X20" i="15"/>
  <c r="L21" i="15"/>
  <c r="X21" i="15"/>
  <c r="L22" i="15"/>
  <c r="X22" i="15"/>
  <c r="L23" i="15"/>
  <c r="X23" i="15"/>
  <c r="L24" i="15"/>
  <c r="X24" i="15"/>
  <c r="L25" i="15"/>
  <c r="X25" i="15"/>
  <c r="L26" i="15"/>
  <c r="X26" i="15"/>
  <c r="L27" i="15"/>
  <c r="X27" i="15"/>
  <c r="L28" i="15"/>
  <c r="X28" i="15"/>
  <c r="L29" i="15"/>
  <c r="X29" i="15"/>
  <c r="L30" i="15"/>
  <c r="X30" i="15"/>
  <c r="L31" i="15"/>
  <c r="X31" i="15"/>
  <c r="L32" i="15"/>
  <c r="X32" i="15"/>
  <c r="M5" i="15"/>
  <c r="Y5" i="15"/>
  <c r="G14" i="15"/>
  <c r="G26" i="15"/>
  <c r="F21" i="15"/>
  <c r="F19" i="15"/>
  <c r="F12" i="15"/>
  <c r="E17" i="15"/>
  <c r="E29" i="15"/>
  <c r="D23" i="15"/>
  <c r="D7" i="15"/>
  <c r="C32" i="15"/>
  <c r="C20" i="15"/>
  <c r="B6" i="15"/>
  <c r="B19" i="15"/>
  <c r="V2" i="15"/>
  <c r="M3" i="15"/>
  <c r="Y3" i="15"/>
  <c r="P4" i="15"/>
  <c r="AB4" i="15"/>
  <c r="I4" i="15"/>
  <c r="E4" i="15"/>
  <c r="D13" i="15"/>
  <c r="AF10" i="15"/>
  <c r="AF22" i="15"/>
  <c r="B8" i="15"/>
  <c r="O8" i="15"/>
  <c r="AA8" i="15"/>
  <c r="O6" i="15"/>
  <c r="AA6" i="15"/>
  <c r="O7" i="15"/>
  <c r="AA7" i="15"/>
  <c r="O9" i="15"/>
  <c r="AA9" i="15"/>
  <c r="O10" i="15"/>
  <c r="AA10" i="15"/>
  <c r="O11" i="15"/>
  <c r="AA11" i="15"/>
  <c r="O12" i="15"/>
  <c r="AA12" i="15"/>
  <c r="O13" i="15"/>
  <c r="AA13" i="15"/>
  <c r="O14" i="15"/>
  <c r="AA14" i="15"/>
  <c r="O15" i="15"/>
  <c r="AA15" i="15"/>
  <c r="O16" i="15"/>
  <c r="AA16" i="15"/>
  <c r="O17" i="15"/>
  <c r="AA17" i="15"/>
  <c r="O18" i="15"/>
  <c r="AA18" i="15"/>
  <c r="O19" i="15"/>
  <c r="AA19" i="15"/>
  <c r="O20" i="15"/>
  <c r="AA20" i="15"/>
  <c r="AF2" i="15"/>
  <c r="AB3" i="15"/>
  <c r="Z4" i="15"/>
  <c r="H4" i="15"/>
  <c r="B5" i="15"/>
  <c r="AF13" i="15"/>
  <c r="AF32" i="15"/>
  <c r="R8" i="15"/>
  <c r="M6" i="15"/>
  <c r="AD6" i="15"/>
  <c r="W7" i="15"/>
  <c r="P9" i="15"/>
  <c r="AE9" i="15"/>
  <c r="W10" i="15"/>
  <c r="P11" i="15"/>
  <c r="AE11" i="15"/>
  <c r="W12" i="15"/>
  <c r="P13" i="15"/>
  <c r="AE13" i="15"/>
  <c r="W14" i="15"/>
  <c r="P15" i="15"/>
  <c r="AE15" i="15"/>
  <c r="W16" i="15"/>
  <c r="P17" i="15"/>
  <c r="AE17" i="15"/>
  <c r="W18" i="15"/>
  <c r="P19" i="15"/>
  <c r="AE19" i="15"/>
  <c r="W20" i="15"/>
  <c r="O21" i="15"/>
  <c r="AC21" i="15"/>
  <c r="S22" i="15"/>
  <c r="J23" i="15"/>
  <c r="Y23" i="15"/>
  <c r="O24" i="15"/>
  <c r="AC24" i="15"/>
  <c r="S25" i="15"/>
  <c r="J26" i="15"/>
  <c r="Y26" i="15"/>
  <c r="O27" i="15"/>
  <c r="AC27" i="15"/>
  <c r="S28" i="15"/>
  <c r="J29" i="15"/>
  <c r="Y29" i="15"/>
  <c r="O30" i="15"/>
  <c r="AC30" i="15"/>
  <c r="S31" i="15"/>
  <c r="J32" i="15"/>
  <c r="Y32" i="15"/>
  <c r="P5" i="15"/>
  <c r="AD5" i="15"/>
  <c r="G21" i="15"/>
  <c r="G5" i="15"/>
  <c r="F14" i="15"/>
  <c r="E7" i="15"/>
  <c r="E22" i="15"/>
  <c r="D18" i="15"/>
  <c r="D15" i="15"/>
  <c r="C25" i="15"/>
  <c r="C7" i="15"/>
  <c r="B12" i="15"/>
  <c r="N2" i="15"/>
  <c r="L3" i="15"/>
  <c r="AC3" i="15"/>
  <c r="AA4" i="15"/>
  <c r="H2" i="15"/>
  <c r="B2" i="15"/>
  <c r="AF14" i="15"/>
  <c r="AF5" i="15"/>
  <c r="S8" i="15"/>
  <c r="N6" i="15"/>
  <c r="AE6" i="15"/>
  <c r="Y7" i="15"/>
  <c r="Q9" i="15"/>
  <c r="H10" i="15"/>
  <c r="Y10" i="15"/>
  <c r="Q11" i="15"/>
  <c r="H12" i="15"/>
  <c r="Y12" i="15"/>
  <c r="Q13" i="15"/>
  <c r="H14" i="15"/>
  <c r="Y14" i="15"/>
  <c r="Q15" i="15"/>
  <c r="H16" i="15"/>
  <c r="Y16" i="15"/>
  <c r="Q17" i="15"/>
  <c r="H18" i="15"/>
  <c r="Y18" i="15"/>
  <c r="Q19" i="15"/>
  <c r="H20" i="15"/>
  <c r="Y20" i="15"/>
  <c r="P21" i="15"/>
  <c r="AD21" i="15"/>
  <c r="T22" i="15"/>
  <c r="K23" i="15"/>
  <c r="Z23" i="15"/>
  <c r="P24" i="15"/>
  <c r="AD24" i="15"/>
  <c r="T25" i="15"/>
  <c r="K26" i="15"/>
  <c r="Z26" i="15"/>
  <c r="P27" i="15"/>
  <c r="AD27" i="15"/>
  <c r="T28" i="15"/>
  <c r="K29" i="15"/>
  <c r="Z29" i="15"/>
  <c r="P30" i="15"/>
  <c r="AD30" i="15"/>
  <c r="T31" i="15"/>
  <c r="K32" i="15"/>
  <c r="Z32" i="15"/>
  <c r="Q5" i="15"/>
  <c r="AE5" i="15"/>
  <c r="G22" i="15"/>
  <c r="F20" i="15"/>
  <c r="F15" i="15"/>
  <c r="E9" i="15"/>
  <c r="E23" i="15"/>
  <c r="D19" i="15"/>
  <c r="D6" i="15"/>
  <c r="C10" i="15"/>
  <c r="C5" i="15"/>
  <c r="B13" i="15"/>
  <c r="O2" i="15"/>
  <c r="N3" i="15"/>
  <c r="AD3" i="15"/>
  <c r="AC4" i="15"/>
  <c r="G4" i="15"/>
  <c r="D14" i="15"/>
  <c r="AF15" i="15"/>
  <c r="D8" i="15"/>
  <c r="T8" i="15"/>
  <c r="P6" i="15"/>
  <c r="H7" i="15"/>
  <c r="Z7" i="15"/>
  <c r="R9" i="15"/>
  <c r="J10" i="15"/>
  <c r="Z10" i="15"/>
  <c r="R11" i="15"/>
  <c r="J12" i="15"/>
  <c r="Z12" i="15"/>
  <c r="R13" i="15"/>
  <c r="J14" i="15"/>
  <c r="Z14" i="15"/>
  <c r="R15" i="15"/>
  <c r="J16" i="15"/>
  <c r="Z16" i="15"/>
  <c r="R17" i="15"/>
  <c r="J18" i="15"/>
  <c r="Z18" i="15"/>
  <c r="R19" i="15"/>
  <c r="J20" i="15"/>
  <c r="Z20" i="15"/>
  <c r="Q21" i="15"/>
  <c r="AE21" i="15"/>
  <c r="V22" i="15"/>
  <c r="M23" i="15"/>
  <c r="AA23" i="15"/>
  <c r="Q24" i="15"/>
  <c r="AE24" i="15"/>
  <c r="V25" i="15"/>
  <c r="M26" i="15"/>
  <c r="AA26" i="15"/>
  <c r="Q27" i="15"/>
  <c r="AE27" i="15"/>
  <c r="V28" i="15"/>
  <c r="M29" i="15"/>
  <c r="AA29" i="15"/>
  <c r="Q30" i="15"/>
  <c r="AE30" i="15"/>
  <c r="V31" i="15"/>
  <c r="M32" i="15"/>
  <c r="AA32" i="15"/>
  <c r="R5" i="15"/>
  <c r="H5" i="15"/>
  <c r="G24" i="15"/>
  <c r="F22" i="15"/>
  <c r="F16" i="15"/>
  <c r="E10" i="15"/>
  <c r="E24" i="15"/>
  <c r="D21" i="15"/>
  <c r="D9" i="15"/>
  <c r="C11" i="15"/>
  <c r="B27" i="15"/>
  <c r="B14" i="15"/>
  <c r="R2" i="15"/>
  <c r="O3" i="15"/>
  <c r="L4" i="15"/>
  <c r="AD4" i="15"/>
  <c r="F4" i="15"/>
  <c r="C21" i="15"/>
  <c r="AF18" i="15"/>
  <c r="E8" i="15"/>
  <c r="W8" i="15"/>
  <c r="Q6" i="15"/>
  <c r="K7" i="15"/>
  <c r="AB7" i="15"/>
  <c r="S9" i="15"/>
  <c r="K10" i="15"/>
  <c r="AB10" i="15"/>
  <c r="S11" i="15"/>
  <c r="K12" i="15"/>
  <c r="AB12" i="15"/>
  <c r="S13" i="15"/>
  <c r="K14" i="15"/>
  <c r="AB14" i="15"/>
  <c r="S15" i="15"/>
  <c r="K16" i="15"/>
  <c r="AB16" i="15"/>
  <c r="S17" i="15"/>
  <c r="K18" i="15"/>
  <c r="AB18" i="15"/>
  <c r="S19" i="15"/>
  <c r="K20" i="15"/>
  <c r="AB20" i="15"/>
  <c r="R21" i="15"/>
  <c r="H22" i="15"/>
  <c r="W22" i="15"/>
  <c r="N23" i="15"/>
  <c r="AB23" i="15"/>
  <c r="R24" i="15"/>
  <c r="H25" i="15"/>
  <c r="W25" i="15"/>
  <c r="N26" i="15"/>
  <c r="AB26" i="15"/>
  <c r="R27" i="15"/>
  <c r="H28" i="15"/>
  <c r="W28" i="15"/>
  <c r="N29" i="15"/>
  <c r="AB29" i="15"/>
  <c r="R30" i="15"/>
  <c r="H31" i="15"/>
  <c r="W31" i="15"/>
  <c r="N32" i="15"/>
  <c r="AB32" i="15"/>
  <c r="S5" i="15"/>
  <c r="G10" i="15"/>
  <c r="G25" i="15"/>
  <c r="F23" i="15"/>
  <c r="F17" i="15"/>
  <c r="E11" i="15"/>
  <c r="E25" i="15"/>
  <c r="D22" i="15"/>
  <c r="D10" i="15"/>
  <c r="C12" i="15"/>
  <c r="B28" i="15"/>
  <c r="B15" i="15"/>
  <c r="T2" i="15"/>
  <c r="P3" i="15"/>
  <c r="N4" i="15"/>
  <c r="AE4" i="15"/>
  <c r="F2" i="15"/>
  <c r="C22" i="15"/>
  <c r="AF20" i="15"/>
  <c r="F8" i="15"/>
  <c r="Y8" i="15"/>
  <c r="R6" i="15"/>
  <c r="M7" i="15"/>
  <c r="AC7" i="15"/>
  <c r="T9" i="15"/>
  <c r="M10" i="15"/>
  <c r="AC10" i="15"/>
  <c r="T11" i="15"/>
  <c r="M12" i="15"/>
  <c r="AC12" i="15"/>
  <c r="T13" i="15"/>
  <c r="M14" i="15"/>
  <c r="AC14" i="15"/>
  <c r="T15" i="15"/>
  <c r="M16" i="15"/>
  <c r="AC16" i="15"/>
  <c r="T17" i="15"/>
  <c r="M18" i="15"/>
  <c r="AC18" i="15"/>
  <c r="T19" i="15"/>
  <c r="M20" i="15"/>
  <c r="AC20" i="15"/>
  <c r="S21" i="15"/>
  <c r="J22" i="15"/>
  <c r="Y22" i="15"/>
  <c r="O23" i="15"/>
  <c r="AC23" i="15"/>
  <c r="S24" i="15"/>
  <c r="J25" i="15"/>
  <c r="Y25" i="15"/>
  <c r="O26" i="15"/>
  <c r="AC26" i="15"/>
  <c r="S27" i="15"/>
  <c r="J28" i="15"/>
  <c r="Y28" i="15"/>
  <c r="O29" i="15"/>
  <c r="AC29" i="15"/>
  <c r="S30" i="15"/>
  <c r="J31" i="15"/>
  <c r="Y31" i="15"/>
  <c r="O32" i="15"/>
  <c r="AC32" i="15"/>
  <c r="T5" i="15"/>
  <c r="G12" i="15"/>
  <c r="G27" i="15"/>
  <c r="F24" i="15"/>
  <c r="F18" i="15"/>
  <c r="E12" i="15"/>
  <c r="E27" i="15"/>
  <c r="D24" i="15"/>
  <c r="D11" i="15"/>
  <c r="C13" i="15"/>
  <c r="B29" i="15"/>
  <c r="B17" i="15"/>
  <c r="U2" i="15"/>
  <c r="Q3" i="15"/>
  <c r="O4" i="15"/>
  <c r="AF4" i="15"/>
  <c r="E3" i="15"/>
  <c r="C23" i="15"/>
  <c r="AF21" i="15"/>
  <c r="G8" i="15"/>
  <c r="Z8" i="15"/>
  <c r="S6" i="15"/>
  <c r="N7" i="15"/>
  <c r="AD7" i="15"/>
  <c r="V9" i="15"/>
  <c r="N10" i="15"/>
  <c r="AD10" i="15"/>
  <c r="V11" i="15"/>
  <c r="N12" i="15"/>
  <c r="AD12" i="15"/>
  <c r="V13" i="15"/>
  <c r="N14" i="15"/>
  <c r="AD14" i="15"/>
  <c r="V15" i="15"/>
  <c r="N16" i="15"/>
  <c r="AD16" i="15"/>
  <c r="V17" i="15"/>
  <c r="N18" i="15"/>
  <c r="AD18" i="15"/>
  <c r="V19" i="15"/>
  <c r="N20" i="15"/>
  <c r="AD20" i="15"/>
  <c r="T21" i="15"/>
  <c r="K22" i="15"/>
  <c r="Z22" i="15"/>
  <c r="P23" i="15"/>
  <c r="AD23" i="15"/>
  <c r="T24" i="15"/>
  <c r="K25" i="15"/>
  <c r="Z25" i="15"/>
  <c r="P26" i="15"/>
  <c r="AD26" i="15"/>
  <c r="T27" i="15"/>
  <c r="K28" i="15"/>
  <c r="Z28" i="15"/>
  <c r="P29" i="15"/>
  <c r="AD29" i="15"/>
  <c r="T30" i="15"/>
  <c r="K31" i="15"/>
  <c r="Z31" i="15"/>
  <c r="P32" i="15"/>
  <c r="AD32" i="15"/>
  <c r="U5" i="15"/>
  <c r="G13" i="15"/>
  <c r="G28" i="15"/>
  <c r="F25" i="15"/>
  <c r="F13" i="15"/>
  <c r="E13" i="15"/>
  <c r="E28" i="15"/>
  <c r="D25" i="15"/>
  <c r="D12" i="15"/>
  <c r="C14" i="15"/>
  <c r="B30" i="15"/>
  <c r="B18" i="15"/>
  <c r="W2" i="15"/>
  <c r="R3" i="15"/>
  <c r="Q4" i="15"/>
  <c r="K3" i="15"/>
  <c r="E2" i="15"/>
  <c r="C24" i="15"/>
  <c r="AF23" i="15"/>
  <c r="H8" i="15"/>
  <c r="AB8" i="15"/>
  <c r="T6" i="15"/>
  <c r="P7" i="15"/>
  <c r="AE7" i="15"/>
  <c r="W9" i="15"/>
  <c r="P10" i="15"/>
  <c r="AE10" i="15"/>
  <c r="W11" i="15"/>
  <c r="P12" i="15"/>
  <c r="AE12" i="15"/>
  <c r="W13" i="15"/>
  <c r="P14" i="15"/>
  <c r="AE14" i="15"/>
  <c r="W15" i="15"/>
  <c r="P16" i="15"/>
  <c r="AE16" i="15"/>
  <c r="W17" i="15"/>
  <c r="P18" i="15"/>
  <c r="AE18" i="15"/>
  <c r="W19" i="15"/>
  <c r="P20" i="15"/>
  <c r="AE20" i="15"/>
  <c r="V21" i="15"/>
  <c r="M22" i="15"/>
  <c r="AA22" i="15"/>
  <c r="Q23" i="15"/>
  <c r="AE23" i="15"/>
  <c r="V24" i="15"/>
  <c r="M25" i="15"/>
  <c r="AA25" i="15"/>
  <c r="Q26" i="15"/>
  <c r="AE26" i="15"/>
  <c r="V27" i="15"/>
  <c r="M28" i="15"/>
  <c r="AA28" i="15"/>
  <c r="Q29" i="15"/>
  <c r="AE29" i="15"/>
  <c r="V30" i="15"/>
  <c r="M31" i="15"/>
  <c r="AA31" i="15"/>
  <c r="Q32" i="15"/>
  <c r="AE32" i="15"/>
  <c r="W5" i="15"/>
  <c r="G15" i="15"/>
  <c r="G29" i="15"/>
  <c r="F26" i="15"/>
  <c r="F6" i="15"/>
  <c r="E15" i="15"/>
  <c r="E30" i="15"/>
  <c r="D26" i="15"/>
  <c r="D5" i="15"/>
  <c r="C15" i="15"/>
  <c r="B32" i="15"/>
  <c r="B20" i="15"/>
  <c r="X2" i="15"/>
  <c r="U3" i="15"/>
  <c r="R4" i="15"/>
  <c r="J3" i="15"/>
  <c r="D4" i="15"/>
  <c r="AF6" i="15"/>
  <c r="AF24" i="15"/>
  <c r="K8" i="15"/>
  <c r="AC8" i="15"/>
  <c r="W6" i="15"/>
  <c r="Q7" i="15"/>
  <c r="H9" i="15"/>
  <c r="Y9" i="15"/>
  <c r="Q10" i="15"/>
  <c r="H11" i="15"/>
  <c r="Y11" i="15"/>
  <c r="Q12" i="15"/>
  <c r="H13" i="15"/>
  <c r="Y13" i="15"/>
  <c r="Q14" i="15"/>
  <c r="H15" i="15"/>
  <c r="Y15" i="15"/>
  <c r="Q16" i="15"/>
  <c r="H17" i="15"/>
  <c r="Y17" i="15"/>
  <c r="Q18" i="15"/>
  <c r="H19" i="15"/>
  <c r="Y19" i="15"/>
  <c r="Q20" i="15"/>
  <c r="H21" i="15"/>
  <c r="W21" i="15"/>
  <c r="N22" i="15"/>
  <c r="AB22" i="15"/>
  <c r="R23" i="15"/>
  <c r="H24" i="15"/>
  <c r="W24" i="15"/>
  <c r="N25" i="15"/>
  <c r="AB25" i="15"/>
  <c r="R26" i="15"/>
  <c r="H27" i="15"/>
  <c r="W27" i="15"/>
  <c r="N28" i="15"/>
  <c r="AB28" i="15"/>
  <c r="R29" i="15"/>
  <c r="H30" i="15"/>
  <c r="W30" i="15"/>
  <c r="N31" i="15"/>
  <c r="AB31" i="15"/>
  <c r="R32" i="15"/>
  <c r="I5" i="15"/>
  <c r="X5" i="15"/>
  <c r="G16" i="15"/>
  <c r="G30" i="15"/>
  <c r="F27" i="15"/>
  <c r="F7" i="15"/>
  <c r="E16" i="15"/>
  <c r="E31" i="15"/>
  <c r="D27" i="15"/>
  <c r="C26" i="15"/>
  <c r="C16" i="15"/>
  <c r="B26" i="15"/>
  <c r="B21" i="15"/>
  <c r="Z2" i="15"/>
  <c r="X3" i="15"/>
  <c r="T4" i="15"/>
  <c r="I3" i="15"/>
  <c r="D2" i="15"/>
  <c r="AF9" i="15"/>
  <c r="AF26" i="15"/>
  <c r="N8" i="15"/>
  <c r="AE8" i="15"/>
  <c r="Z6" i="15"/>
  <c r="S7" i="15"/>
  <c r="K9" i="15"/>
  <c r="AB9" i="15"/>
  <c r="S10" i="15"/>
  <c r="K11" i="15"/>
  <c r="AB11" i="15"/>
  <c r="S12" i="15"/>
  <c r="K13" i="15"/>
  <c r="AB13" i="15"/>
  <c r="S14" i="15"/>
  <c r="K15" i="15"/>
  <c r="AB15" i="15"/>
  <c r="S16" i="15"/>
  <c r="K17" i="15"/>
  <c r="AB17" i="15"/>
  <c r="S18" i="15"/>
  <c r="K19" i="15"/>
  <c r="AB19" i="15"/>
  <c r="S20" i="15"/>
  <c r="K21" i="15"/>
  <c r="Z21" i="15"/>
  <c r="P22" i="15"/>
  <c r="AD22" i="15"/>
  <c r="T23" i="15"/>
  <c r="K24" i="15"/>
  <c r="Z24" i="15"/>
  <c r="P25" i="15"/>
  <c r="AD25" i="15"/>
  <c r="T26" i="15"/>
  <c r="K27" i="15"/>
  <c r="Z27" i="15"/>
  <c r="P28" i="15"/>
  <c r="AD28" i="15"/>
  <c r="T29" i="15"/>
  <c r="K30" i="15"/>
  <c r="Z30" i="15"/>
  <c r="P31" i="15"/>
  <c r="AD31" i="15"/>
  <c r="T32" i="15"/>
  <c r="L5" i="15"/>
  <c r="AA5" i="15"/>
  <c r="G18" i="15"/>
  <c r="G32" i="15"/>
  <c r="F29" i="15"/>
  <c r="F11" i="15"/>
  <c r="E19" i="15"/>
  <c r="E5" i="15"/>
  <c r="D29" i="15"/>
  <c r="C28" i="15"/>
  <c r="C19" i="15"/>
  <c r="B9" i="15"/>
  <c r="B23" i="15"/>
  <c r="AA2" i="15"/>
  <c r="Z3" i="15"/>
  <c r="U4" i="15"/>
  <c r="I2" i="15"/>
  <c r="C4" i="15"/>
  <c r="AF11" i="15"/>
  <c r="AF27" i="15"/>
  <c r="P8" i="15"/>
  <c r="H6" i="15"/>
  <c r="AB6" i="15"/>
  <c r="T7" i="15"/>
  <c r="M9" i="15"/>
  <c r="AC9" i="15"/>
  <c r="T10" i="15"/>
  <c r="M11" i="15"/>
  <c r="AC11" i="15"/>
  <c r="T12" i="15"/>
  <c r="M13" i="15"/>
  <c r="AC13" i="15"/>
  <c r="T14" i="15"/>
  <c r="M15" i="15"/>
  <c r="AC15" i="15"/>
  <c r="T16" i="15"/>
  <c r="M17" i="15"/>
  <c r="AC17" i="15"/>
  <c r="T18" i="15"/>
  <c r="M19" i="15"/>
  <c r="AC19" i="15"/>
  <c r="T20" i="15"/>
  <c r="M21" i="15"/>
  <c r="AA21" i="15"/>
  <c r="Q22" i="15"/>
  <c r="AE22" i="15"/>
  <c r="V23" i="15"/>
  <c r="M24" i="15"/>
  <c r="AA24" i="15"/>
  <c r="Q25" i="15"/>
  <c r="AE25" i="15"/>
  <c r="V26" i="15"/>
  <c r="M27" i="15"/>
  <c r="AA27" i="15"/>
  <c r="Q28" i="15"/>
  <c r="AE28" i="15"/>
  <c r="V29" i="15"/>
  <c r="M30" i="15"/>
  <c r="AA30" i="15"/>
  <c r="Q31" i="15"/>
  <c r="AE31" i="15"/>
  <c r="V32" i="15"/>
  <c r="N5" i="15"/>
  <c r="AB5" i="15"/>
  <c r="G19" i="15"/>
  <c r="G9" i="15"/>
  <c r="F31" i="15"/>
  <c r="F5" i="15"/>
  <c r="E20" i="15"/>
  <c r="D16" i="15"/>
  <c r="D30" i="15"/>
  <c r="C30" i="15"/>
  <c r="C9" i="15"/>
  <c r="B10" i="15"/>
  <c r="B24" i="15"/>
  <c r="AF12" i="15"/>
  <c r="N9" i="15"/>
  <c r="N13" i="15"/>
  <c r="N17" i="15"/>
  <c r="N21" i="15"/>
  <c r="AB24" i="15"/>
  <c r="R28" i="15"/>
  <c r="H32" i="15"/>
  <c r="F32" i="15"/>
  <c r="C6" i="15"/>
  <c r="AD15" i="15"/>
  <c r="R16" i="15"/>
  <c r="Y2" i="15"/>
  <c r="AF25" i="15"/>
  <c r="Z9" i="15"/>
  <c r="Z13" i="15"/>
  <c r="Z17" i="15"/>
  <c r="Y21" i="15"/>
  <c r="O25" i="15"/>
  <c r="AC28" i="15"/>
  <c r="S32" i="15"/>
  <c r="F10" i="15"/>
  <c r="B7" i="15"/>
  <c r="AD19" i="15"/>
  <c r="G20" i="15"/>
  <c r="R20" i="15"/>
  <c r="AD2" i="15"/>
  <c r="AF30" i="15"/>
  <c r="AD9" i="15"/>
  <c r="AD13" i="15"/>
  <c r="AD17" i="15"/>
  <c r="AB21" i="15"/>
  <c r="R25" i="15"/>
  <c r="H29" i="15"/>
  <c r="W32" i="15"/>
  <c r="E6" i="15"/>
  <c r="B11" i="15"/>
  <c r="W23" i="15"/>
  <c r="D31" i="15"/>
  <c r="W3" i="15"/>
  <c r="M8" i="15"/>
  <c r="R10" i="15"/>
  <c r="R14" i="15"/>
  <c r="R18" i="15"/>
  <c r="O22" i="15"/>
  <c r="AC25" i="15"/>
  <c r="S29" i="15"/>
  <c r="K5" i="15"/>
  <c r="E18" i="15"/>
  <c r="B22" i="15"/>
  <c r="N27" i="15"/>
  <c r="J24" i="15"/>
  <c r="AA3" i="15"/>
  <c r="Q8" i="15"/>
  <c r="V10" i="15"/>
  <c r="V14" i="15"/>
  <c r="V18" i="15"/>
  <c r="R22" i="15"/>
  <c r="H26" i="15"/>
  <c r="W29" i="15"/>
  <c r="O5" i="15"/>
  <c r="E21" i="15"/>
  <c r="AB30" i="15"/>
  <c r="S4" i="15"/>
  <c r="AD8" i="15"/>
  <c r="J11" i="15"/>
  <c r="J15" i="15"/>
  <c r="J19" i="15"/>
  <c r="AC22" i="15"/>
  <c r="S26" i="15"/>
  <c r="J30" i="15"/>
  <c r="Z5" i="15"/>
  <c r="E32" i="15"/>
  <c r="AD11" i="15"/>
  <c r="X4" i="15"/>
  <c r="K6" i="15"/>
  <c r="N11" i="15"/>
  <c r="N15" i="15"/>
  <c r="N19" i="15"/>
  <c r="H23" i="15"/>
  <c r="W26" i="15"/>
  <c r="N30" i="15"/>
  <c r="AC5" i="15"/>
  <c r="D17" i="15"/>
  <c r="AC6" i="15"/>
  <c r="J2" i="15"/>
  <c r="Y6" i="15"/>
  <c r="Z11" i="15"/>
  <c r="Z15" i="15"/>
  <c r="Z19" i="15"/>
  <c r="S23" i="15"/>
  <c r="J27" i="15"/>
  <c r="Y30" i="15"/>
  <c r="G17" i="15"/>
  <c r="D28" i="15"/>
  <c r="H3" i="15"/>
  <c r="AF8" i="15"/>
  <c r="J9" i="15"/>
  <c r="J13" i="15"/>
  <c r="J17" i="15"/>
  <c r="J21" i="15"/>
  <c r="Y24" i="15"/>
  <c r="O28" i="15"/>
  <c r="AC31" i="15"/>
  <c r="F28" i="15"/>
  <c r="C18" i="15"/>
  <c r="O31" i="15"/>
  <c r="D3" i="15"/>
  <c r="R31" i="15"/>
  <c r="V12" i="15"/>
  <c r="N24" i="15"/>
  <c r="AB27" i="15"/>
  <c r="B3" i="15"/>
  <c r="G31" i="15"/>
  <c r="Y27" i="15"/>
  <c r="R7" i="15"/>
  <c r="G6" i="15"/>
  <c r="V7" i="15"/>
  <c r="C27" i="15"/>
  <c r="R12" i="15"/>
  <c r="C31" i="15"/>
  <c r="V16" i="15"/>
  <c r="V20" i="15"/>
  <c r="N3" i="3"/>
  <c r="Z3" i="3"/>
  <c r="P4" i="3"/>
  <c r="AB4" i="3"/>
  <c r="R5" i="3"/>
  <c r="Q3" i="3"/>
  <c r="AC3" i="3"/>
  <c r="S4" i="3"/>
  <c r="AE4" i="3"/>
  <c r="L3" i="3"/>
  <c r="AA3" i="3"/>
  <c r="T4" i="3"/>
  <c r="L5" i="3"/>
  <c r="Y5" i="3"/>
  <c r="O6" i="3"/>
  <c r="AA6" i="3"/>
  <c r="Q7" i="3"/>
  <c r="AC7" i="3"/>
  <c r="S8" i="3"/>
  <c r="AE8" i="3"/>
  <c r="U9" i="3"/>
  <c r="K10" i="3"/>
  <c r="W10" i="3"/>
  <c r="M11" i="3"/>
  <c r="Y11" i="3"/>
  <c r="O12" i="3"/>
  <c r="AA12" i="3"/>
  <c r="Q13" i="3"/>
  <c r="AC13" i="3"/>
  <c r="S14" i="3"/>
  <c r="AE14" i="3"/>
  <c r="U15" i="3"/>
  <c r="K16" i="3"/>
  <c r="M3" i="3"/>
  <c r="AB3" i="3"/>
  <c r="U4" i="3"/>
  <c r="M5" i="3"/>
  <c r="Z5" i="3"/>
  <c r="P6" i="3"/>
  <c r="AB6" i="3"/>
  <c r="R7" i="3"/>
  <c r="AD7" i="3"/>
  <c r="T8" i="3"/>
  <c r="AF8" i="3"/>
  <c r="V9" i="3"/>
  <c r="L10" i="3"/>
  <c r="X10" i="3"/>
  <c r="N11" i="3"/>
  <c r="Z11" i="3"/>
  <c r="P12" i="3"/>
  <c r="AB12" i="3"/>
  <c r="R13" i="3"/>
  <c r="AD13" i="3"/>
  <c r="T14" i="3"/>
  <c r="AF14" i="3"/>
  <c r="V15" i="3"/>
  <c r="O3" i="3"/>
  <c r="AD3" i="3"/>
  <c r="V4" i="3"/>
  <c r="N5" i="3"/>
  <c r="AA5" i="3"/>
  <c r="Q6" i="3"/>
  <c r="AC6" i="3"/>
  <c r="S7" i="3"/>
  <c r="AE7" i="3"/>
  <c r="U8" i="3"/>
  <c r="K9" i="3"/>
  <c r="W9" i="3"/>
  <c r="M10" i="3"/>
  <c r="Y10" i="3"/>
  <c r="O11" i="3"/>
  <c r="AA11" i="3"/>
  <c r="Q12" i="3"/>
  <c r="AC12" i="3"/>
  <c r="S13" i="3"/>
  <c r="AE13" i="3"/>
  <c r="U14" i="3"/>
  <c r="K15" i="3"/>
  <c r="W15" i="3"/>
  <c r="P3" i="3"/>
  <c r="AE3" i="3"/>
  <c r="W4" i="3"/>
  <c r="O5" i="3"/>
  <c r="AB5" i="3"/>
  <c r="R6" i="3"/>
  <c r="AD6" i="3"/>
  <c r="T7" i="3"/>
  <c r="AF7" i="3"/>
  <c r="V8" i="3"/>
  <c r="L9" i="3"/>
  <c r="X9" i="3"/>
  <c r="N10" i="3"/>
  <c r="Z10" i="3"/>
  <c r="P11" i="3"/>
  <c r="AB11" i="3"/>
  <c r="R12" i="3"/>
  <c r="AD12" i="3"/>
  <c r="T13" i="3"/>
  <c r="AF13" i="3"/>
  <c r="V14" i="3"/>
  <c r="L15" i="3"/>
  <c r="X15" i="3"/>
  <c r="R3" i="3"/>
  <c r="AF3" i="3"/>
  <c r="X4" i="3"/>
  <c r="P5" i="3"/>
  <c r="AC5" i="3"/>
  <c r="S6" i="3"/>
  <c r="AE6" i="3"/>
  <c r="U7" i="3"/>
  <c r="K8" i="3"/>
  <c r="W8" i="3"/>
  <c r="M9" i="3"/>
  <c r="Y9" i="3"/>
  <c r="O10" i="3"/>
  <c r="AA10" i="3"/>
  <c r="Q11" i="3"/>
  <c r="AC11" i="3"/>
  <c r="S12" i="3"/>
  <c r="S3" i="3"/>
  <c r="K4" i="3"/>
  <c r="Y4" i="3"/>
  <c r="Q5" i="3"/>
  <c r="AD5" i="3"/>
  <c r="T6" i="3"/>
  <c r="AF6" i="3"/>
  <c r="V7" i="3"/>
  <c r="L8" i="3"/>
  <c r="X8" i="3"/>
  <c r="N9" i="3"/>
  <c r="Z9" i="3"/>
  <c r="P10" i="3"/>
  <c r="AB10" i="3"/>
  <c r="R11" i="3"/>
  <c r="AD11" i="3"/>
  <c r="T12" i="3"/>
  <c r="AF12" i="3"/>
  <c r="V13" i="3"/>
  <c r="L14" i="3"/>
  <c r="T3" i="3"/>
  <c r="L4" i="3"/>
  <c r="Z4" i="3"/>
  <c r="S5" i="3"/>
  <c r="AE5" i="3"/>
  <c r="U6" i="3"/>
  <c r="K7" i="3"/>
  <c r="W7" i="3"/>
  <c r="M8" i="3"/>
  <c r="Y8" i="3"/>
  <c r="O9" i="3"/>
  <c r="AA9" i="3"/>
  <c r="Q10" i="3"/>
  <c r="AC10" i="3"/>
  <c r="S11" i="3"/>
  <c r="AE11" i="3"/>
  <c r="U12" i="3"/>
  <c r="K13" i="3"/>
  <c r="W13" i="3"/>
  <c r="M14" i="3"/>
  <c r="U3" i="3"/>
  <c r="M4" i="3"/>
  <c r="AA4" i="3"/>
  <c r="T5" i="3"/>
  <c r="AF5" i="3"/>
  <c r="V6" i="3"/>
  <c r="L7" i="3"/>
  <c r="X7" i="3"/>
  <c r="N8" i="3"/>
  <c r="Z8" i="3"/>
  <c r="P9" i="3"/>
  <c r="AB9" i="3"/>
  <c r="R10" i="3"/>
  <c r="AD10" i="3"/>
  <c r="T11" i="3"/>
  <c r="AF11" i="3"/>
  <c r="V12" i="3"/>
  <c r="L13" i="3"/>
  <c r="X13" i="3"/>
  <c r="N14" i="3"/>
  <c r="W3" i="3"/>
  <c r="O4" i="3"/>
  <c r="AD4" i="3"/>
  <c r="V5" i="3"/>
  <c r="L6" i="3"/>
  <c r="X6" i="3"/>
  <c r="N7" i="3"/>
  <c r="Z7" i="3"/>
  <c r="P8" i="3"/>
  <c r="AB8" i="3"/>
  <c r="R9" i="3"/>
  <c r="AD9" i="3"/>
  <c r="T10" i="3"/>
  <c r="AF10" i="3"/>
  <c r="V11" i="3"/>
  <c r="L12" i="3"/>
  <c r="X12" i="3"/>
  <c r="N13" i="3"/>
  <c r="Z13" i="3"/>
  <c r="P14" i="3"/>
  <c r="X3" i="3"/>
  <c r="Q4" i="3"/>
  <c r="AF4" i="3"/>
  <c r="W5" i="3"/>
  <c r="M6" i="3"/>
  <c r="Y6" i="3"/>
  <c r="O7" i="3"/>
  <c r="AA7" i="3"/>
  <c r="Q8" i="3"/>
  <c r="AC8" i="3"/>
  <c r="S9" i="3"/>
  <c r="AE9" i="3"/>
  <c r="U10" i="3"/>
  <c r="K11" i="3"/>
  <c r="W11" i="3"/>
  <c r="M12" i="3"/>
  <c r="Y12" i="3"/>
  <c r="O13" i="3"/>
  <c r="AA13" i="3"/>
  <c r="X5" i="3"/>
  <c r="AD8" i="3"/>
  <c r="N12" i="3"/>
  <c r="R14" i="3"/>
  <c r="P15" i="3"/>
  <c r="AF15" i="3"/>
  <c r="W16" i="3"/>
  <c r="M17" i="3"/>
  <c r="Y17" i="3"/>
  <c r="O18" i="3"/>
  <c r="AA18" i="3"/>
  <c r="Q19" i="3"/>
  <c r="AC19" i="3"/>
  <c r="S20" i="3"/>
  <c r="AE20" i="3"/>
  <c r="U21" i="3"/>
  <c r="K22" i="3"/>
  <c r="W22" i="3"/>
  <c r="M23" i="3"/>
  <c r="Y23" i="3"/>
  <c r="O24" i="3"/>
  <c r="AA24" i="3"/>
  <c r="Q25" i="3"/>
  <c r="AC25" i="3"/>
  <c r="S26" i="3"/>
  <c r="AE26" i="3"/>
  <c r="U27" i="3"/>
  <c r="K28" i="3"/>
  <c r="W28" i="3"/>
  <c r="M29" i="3"/>
  <c r="Y29" i="3"/>
  <c r="O30" i="3"/>
  <c r="AA30" i="3"/>
  <c r="Q31" i="3"/>
  <c r="AC31" i="3"/>
  <c r="S32" i="3"/>
  <c r="AE32" i="3"/>
  <c r="V2" i="3"/>
  <c r="D2" i="3"/>
  <c r="B29" i="3"/>
  <c r="B21" i="3"/>
  <c r="C16" i="3"/>
  <c r="B13" i="3"/>
  <c r="B10" i="3"/>
  <c r="D7" i="3"/>
  <c r="B5" i="3"/>
  <c r="B3" i="3"/>
  <c r="G31" i="3"/>
  <c r="C30" i="3"/>
  <c r="G28" i="3"/>
  <c r="C27" i="3"/>
  <c r="G25" i="3"/>
  <c r="J23" i="3"/>
  <c r="E22" i="3"/>
  <c r="G20" i="3"/>
  <c r="I18" i="3"/>
  <c r="I16" i="3"/>
  <c r="I14" i="3"/>
  <c r="G12" i="3"/>
  <c r="J9" i="3"/>
  <c r="E7" i="3"/>
  <c r="I3" i="3"/>
  <c r="H3" i="3"/>
  <c r="W18" i="3"/>
  <c r="W24" i="3"/>
  <c r="K30" i="3"/>
  <c r="G3" i="3"/>
  <c r="F19" i="3"/>
  <c r="K6" i="3"/>
  <c r="Q9" i="3"/>
  <c r="W12" i="3"/>
  <c r="W14" i="3"/>
  <c r="Q15" i="3"/>
  <c r="L16" i="3"/>
  <c r="X16" i="3"/>
  <c r="N17" i="3"/>
  <c r="Z17" i="3"/>
  <c r="P18" i="3"/>
  <c r="AB18" i="3"/>
  <c r="R19" i="3"/>
  <c r="AD19" i="3"/>
  <c r="T20" i="3"/>
  <c r="AF20" i="3"/>
  <c r="V21" i="3"/>
  <c r="L22" i="3"/>
  <c r="X22" i="3"/>
  <c r="N23" i="3"/>
  <c r="Z23" i="3"/>
  <c r="P24" i="3"/>
  <c r="AB24" i="3"/>
  <c r="R25" i="3"/>
  <c r="AD25" i="3"/>
  <c r="T26" i="3"/>
  <c r="AF26" i="3"/>
  <c r="V27" i="3"/>
  <c r="L28" i="3"/>
  <c r="X28" i="3"/>
  <c r="N29" i="3"/>
  <c r="Z29" i="3"/>
  <c r="P30" i="3"/>
  <c r="AB30" i="3"/>
  <c r="R31" i="3"/>
  <c r="AD31" i="3"/>
  <c r="T32" i="3"/>
  <c r="AF32" i="3"/>
  <c r="W2" i="3"/>
  <c r="E2" i="3"/>
  <c r="B28" i="3"/>
  <c r="C20" i="3"/>
  <c r="B16" i="3"/>
  <c r="F12" i="3"/>
  <c r="F9" i="3"/>
  <c r="C7" i="3"/>
  <c r="J4" i="3"/>
  <c r="J32" i="3"/>
  <c r="F31" i="3"/>
  <c r="J29" i="3"/>
  <c r="F28" i="3"/>
  <c r="J26" i="3"/>
  <c r="F25" i="3"/>
  <c r="I23" i="3"/>
  <c r="D22" i="3"/>
  <c r="F20" i="3"/>
  <c r="H18" i="3"/>
  <c r="H16" i="3"/>
  <c r="H14" i="3"/>
  <c r="E12" i="3"/>
  <c r="I9" i="3"/>
  <c r="J6" i="3"/>
  <c r="AB7" i="3"/>
  <c r="S16" i="3"/>
  <c r="Y19" i="3"/>
  <c r="U23" i="3"/>
  <c r="Y25" i="3"/>
  <c r="AE28" i="3"/>
  <c r="O32" i="3"/>
  <c r="B14" i="3"/>
  <c r="G30" i="3"/>
  <c r="D21" i="3"/>
  <c r="E5" i="3"/>
  <c r="N6" i="3"/>
  <c r="T9" i="3"/>
  <c r="Z12" i="3"/>
  <c r="X14" i="3"/>
  <c r="R15" i="3"/>
  <c r="M16" i="3"/>
  <c r="Y16" i="3"/>
  <c r="O17" i="3"/>
  <c r="AA17" i="3"/>
  <c r="Q18" i="3"/>
  <c r="AC18" i="3"/>
  <c r="S19" i="3"/>
  <c r="AE19" i="3"/>
  <c r="U20" i="3"/>
  <c r="K21" i="3"/>
  <c r="W21" i="3"/>
  <c r="M22" i="3"/>
  <c r="Y22" i="3"/>
  <c r="O23" i="3"/>
  <c r="AA23" i="3"/>
  <c r="Q24" i="3"/>
  <c r="AC24" i="3"/>
  <c r="S25" i="3"/>
  <c r="AE25" i="3"/>
  <c r="U26" i="3"/>
  <c r="K27" i="3"/>
  <c r="W27" i="3"/>
  <c r="M28" i="3"/>
  <c r="Y28" i="3"/>
  <c r="O29" i="3"/>
  <c r="AA29" i="3"/>
  <c r="Q30" i="3"/>
  <c r="AC30" i="3"/>
  <c r="S31" i="3"/>
  <c r="AE31" i="3"/>
  <c r="U32" i="3"/>
  <c r="L2" i="3"/>
  <c r="X2" i="3"/>
  <c r="F2" i="3"/>
  <c r="B27" i="3"/>
  <c r="B20" i="3"/>
  <c r="F15" i="3"/>
  <c r="D12" i="3"/>
  <c r="D9" i="3"/>
  <c r="B7" i="3"/>
  <c r="G4" i="3"/>
  <c r="I32" i="3"/>
  <c r="E31" i="3"/>
  <c r="I29" i="3"/>
  <c r="E28" i="3"/>
  <c r="I26" i="3"/>
  <c r="E25" i="3"/>
  <c r="H23" i="3"/>
  <c r="J21" i="3"/>
  <c r="E20" i="3"/>
  <c r="G18" i="3"/>
  <c r="G16" i="3"/>
  <c r="G14" i="3"/>
  <c r="J11" i="3"/>
  <c r="H9" i="3"/>
  <c r="I6" i="3"/>
  <c r="E3" i="3"/>
  <c r="E6" i="3"/>
  <c r="L11" i="3"/>
  <c r="U17" i="3"/>
  <c r="O20" i="3"/>
  <c r="K24" i="3"/>
  <c r="AC27" i="3"/>
  <c r="Y31" i="3"/>
  <c r="B11" i="3"/>
  <c r="G24" i="3"/>
  <c r="E8" i="3"/>
  <c r="W6" i="3"/>
  <c r="AC9" i="3"/>
  <c r="AE12" i="3"/>
  <c r="Y14" i="3"/>
  <c r="S15" i="3"/>
  <c r="N16" i="3"/>
  <c r="Z16" i="3"/>
  <c r="P17" i="3"/>
  <c r="AB17" i="3"/>
  <c r="R18" i="3"/>
  <c r="AD18" i="3"/>
  <c r="T19" i="3"/>
  <c r="AF19" i="3"/>
  <c r="V20" i="3"/>
  <c r="L21" i="3"/>
  <c r="X21" i="3"/>
  <c r="N22" i="3"/>
  <c r="Z22" i="3"/>
  <c r="P23" i="3"/>
  <c r="AB23" i="3"/>
  <c r="R24" i="3"/>
  <c r="AD24" i="3"/>
  <c r="T25" i="3"/>
  <c r="AF25" i="3"/>
  <c r="V26" i="3"/>
  <c r="L27" i="3"/>
  <c r="X27" i="3"/>
  <c r="N28" i="3"/>
  <c r="Z28" i="3"/>
  <c r="P29" i="3"/>
  <c r="AB29" i="3"/>
  <c r="R30" i="3"/>
  <c r="AD30" i="3"/>
  <c r="T31" i="3"/>
  <c r="AF31" i="3"/>
  <c r="V32" i="3"/>
  <c r="M2" i="3"/>
  <c r="Y2" i="3"/>
  <c r="G2" i="3"/>
  <c r="B26" i="3"/>
  <c r="C19" i="3"/>
  <c r="C15" i="3"/>
  <c r="C12" i="3"/>
  <c r="C9" i="3"/>
  <c r="G6" i="3"/>
  <c r="F4" i="3"/>
  <c r="H32" i="3"/>
  <c r="D31" i="3"/>
  <c r="H29" i="3"/>
  <c r="D28" i="3"/>
  <c r="H26" i="3"/>
  <c r="D25" i="3"/>
  <c r="G23" i="3"/>
  <c r="I21" i="3"/>
  <c r="D20" i="3"/>
  <c r="E18" i="3"/>
  <c r="E16" i="3"/>
  <c r="E14" i="3"/>
  <c r="I11" i="3"/>
  <c r="G9" i="3"/>
  <c r="H6" i="3"/>
  <c r="H11" i="3"/>
  <c r="AB15" i="3"/>
  <c r="AC21" i="3"/>
  <c r="Q27" i="3"/>
  <c r="M31" i="3"/>
  <c r="F17" i="3"/>
  <c r="G27" i="3"/>
  <c r="I10" i="3"/>
  <c r="K3" i="3"/>
  <c r="Z6" i="3"/>
  <c r="AF9" i="3"/>
  <c r="M13" i="3"/>
  <c r="Z14" i="3"/>
  <c r="T15" i="3"/>
  <c r="O16" i="3"/>
  <c r="AA16" i="3"/>
  <c r="Q17" i="3"/>
  <c r="AC17" i="3"/>
  <c r="S18" i="3"/>
  <c r="AE18" i="3"/>
  <c r="U19" i="3"/>
  <c r="K20" i="3"/>
  <c r="W20" i="3"/>
  <c r="M21" i="3"/>
  <c r="Y21" i="3"/>
  <c r="O22" i="3"/>
  <c r="AA22" i="3"/>
  <c r="Q23" i="3"/>
  <c r="AC23" i="3"/>
  <c r="S24" i="3"/>
  <c r="AE24" i="3"/>
  <c r="U25" i="3"/>
  <c r="K26" i="3"/>
  <c r="W26" i="3"/>
  <c r="M27" i="3"/>
  <c r="Y27" i="3"/>
  <c r="O28" i="3"/>
  <c r="AA28" i="3"/>
  <c r="Q29" i="3"/>
  <c r="AC29" i="3"/>
  <c r="S30" i="3"/>
  <c r="AE30" i="3"/>
  <c r="U31" i="3"/>
  <c r="K32" i="3"/>
  <c r="W32" i="3"/>
  <c r="N2" i="3"/>
  <c r="Z2" i="3"/>
  <c r="H2" i="3"/>
  <c r="B25" i="3"/>
  <c r="B19" i="3"/>
  <c r="B15" i="3"/>
  <c r="B12" i="3"/>
  <c r="B9" i="3"/>
  <c r="F6" i="3"/>
  <c r="D4" i="3"/>
  <c r="G32" i="3"/>
  <c r="C31" i="3"/>
  <c r="G29" i="3"/>
  <c r="C28" i="3"/>
  <c r="G26" i="3"/>
  <c r="C25" i="3"/>
  <c r="F23" i="3"/>
  <c r="H21" i="3"/>
  <c r="J19" i="3"/>
  <c r="D18" i="3"/>
  <c r="D16" i="3"/>
  <c r="J13" i="3"/>
  <c r="E9" i="3"/>
  <c r="K18" i="3"/>
  <c r="M25" i="3"/>
  <c r="AA32" i="3"/>
  <c r="C29" i="3"/>
  <c r="V3" i="3"/>
  <c r="M7" i="3"/>
  <c r="S10" i="3"/>
  <c r="P13" i="3"/>
  <c r="AA14" i="3"/>
  <c r="Y15" i="3"/>
  <c r="P16" i="3"/>
  <c r="AB16" i="3"/>
  <c r="R17" i="3"/>
  <c r="AD17" i="3"/>
  <c r="T18" i="3"/>
  <c r="AF18" i="3"/>
  <c r="V19" i="3"/>
  <c r="L20" i="3"/>
  <c r="X20" i="3"/>
  <c r="N21" i="3"/>
  <c r="Z21" i="3"/>
  <c r="P22" i="3"/>
  <c r="AB22" i="3"/>
  <c r="R23" i="3"/>
  <c r="AD23" i="3"/>
  <c r="T24" i="3"/>
  <c r="AF24" i="3"/>
  <c r="V25" i="3"/>
  <c r="L26" i="3"/>
  <c r="X26" i="3"/>
  <c r="N27" i="3"/>
  <c r="Z27" i="3"/>
  <c r="P28" i="3"/>
  <c r="AB28" i="3"/>
  <c r="R29" i="3"/>
  <c r="AD29" i="3"/>
  <c r="T30" i="3"/>
  <c r="AF30" i="3"/>
  <c r="V31" i="3"/>
  <c r="L32" i="3"/>
  <c r="X32" i="3"/>
  <c r="O2" i="3"/>
  <c r="AA2" i="3"/>
  <c r="I2" i="3"/>
  <c r="C24" i="3"/>
  <c r="F18" i="3"/>
  <c r="F14" i="3"/>
  <c r="F11" i="3"/>
  <c r="G8" i="3"/>
  <c r="D6" i="3"/>
  <c r="C4" i="3"/>
  <c r="F32" i="3"/>
  <c r="J30" i="3"/>
  <c r="F29" i="3"/>
  <c r="J27" i="3"/>
  <c r="F26" i="3"/>
  <c r="J24" i="3"/>
  <c r="E23" i="3"/>
  <c r="G21" i="3"/>
  <c r="I19" i="3"/>
  <c r="J17" i="3"/>
  <c r="J15" i="3"/>
  <c r="I13" i="3"/>
  <c r="G11" i="3"/>
  <c r="J8" i="3"/>
  <c r="J5" i="3"/>
  <c r="AD14" i="3"/>
  <c r="S22" i="3"/>
  <c r="S28" i="3"/>
  <c r="AD2" i="3"/>
  <c r="G5" i="3"/>
  <c r="G15" i="3"/>
  <c r="Y3" i="3"/>
  <c r="P7" i="3"/>
  <c r="V10" i="3"/>
  <c r="U13" i="3"/>
  <c r="AB14" i="3"/>
  <c r="Z15" i="3"/>
  <c r="Q16" i="3"/>
  <c r="AC16" i="3"/>
  <c r="S17" i="3"/>
  <c r="AE17" i="3"/>
  <c r="U18" i="3"/>
  <c r="K19" i="3"/>
  <c r="W19" i="3"/>
  <c r="M20" i="3"/>
  <c r="Y20" i="3"/>
  <c r="O21" i="3"/>
  <c r="AA21" i="3"/>
  <c r="Q22" i="3"/>
  <c r="AC22" i="3"/>
  <c r="S23" i="3"/>
  <c r="AE23" i="3"/>
  <c r="U24" i="3"/>
  <c r="K25" i="3"/>
  <c r="W25" i="3"/>
  <c r="M26" i="3"/>
  <c r="Y26" i="3"/>
  <c r="O27" i="3"/>
  <c r="AA27" i="3"/>
  <c r="Q28" i="3"/>
  <c r="AC28" i="3"/>
  <c r="S29" i="3"/>
  <c r="AE29" i="3"/>
  <c r="U30" i="3"/>
  <c r="K31" i="3"/>
  <c r="W31" i="3"/>
  <c r="M32" i="3"/>
  <c r="Y32" i="3"/>
  <c r="P2" i="3"/>
  <c r="AB2" i="3"/>
  <c r="J2" i="3"/>
  <c r="B24" i="3"/>
  <c r="C18" i="3"/>
  <c r="D14" i="3"/>
  <c r="D11" i="3"/>
  <c r="F8" i="3"/>
  <c r="C6" i="3"/>
  <c r="B4" i="3"/>
  <c r="E32" i="3"/>
  <c r="I30" i="3"/>
  <c r="E29" i="3"/>
  <c r="I27" i="3"/>
  <c r="E26" i="3"/>
  <c r="I24" i="3"/>
  <c r="D23" i="3"/>
  <c r="F21" i="3"/>
  <c r="H19" i="3"/>
  <c r="I17" i="3"/>
  <c r="I15" i="3"/>
  <c r="H13" i="3"/>
  <c r="E11" i="3"/>
  <c r="I8" i="3"/>
  <c r="I5" i="3"/>
  <c r="R4" i="3"/>
  <c r="AE16" i="3"/>
  <c r="M19" i="3"/>
  <c r="AE22" i="3"/>
  <c r="O26" i="3"/>
  <c r="U29" i="3"/>
  <c r="R2" i="3"/>
  <c r="C8" i="3"/>
  <c r="C26" i="3"/>
  <c r="E13" i="3"/>
  <c r="N4" i="3"/>
  <c r="Y7" i="3"/>
  <c r="AE10" i="3"/>
  <c r="Y13" i="3"/>
  <c r="AC14" i="3"/>
  <c r="AA15" i="3"/>
  <c r="R16" i="3"/>
  <c r="AD16" i="3"/>
  <c r="T17" i="3"/>
  <c r="AF17" i="3"/>
  <c r="V18" i="3"/>
  <c r="L19" i="3"/>
  <c r="X19" i="3"/>
  <c r="N20" i="3"/>
  <c r="Z20" i="3"/>
  <c r="P21" i="3"/>
  <c r="AB21" i="3"/>
  <c r="R22" i="3"/>
  <c r="AD22" i="3"/>
  <c r="T23" i="3"/>
  <c r="AF23" i="3"/>
  <c r="V24" i="3"/>
  <c r="L25" i="3"/>
  <c r="X25" i="3"/>
  <c r="N26" i="3"/>
  <c r="Z26" i="3"/>
  <c r="P27" i="3"/>
  <c r="AB27" i="3"/>
  <c r="R28" i="3"/>
  <c r="AD28" i="3"/>
  <c r="T29" i="3"/>
  <c r="AF29" i="3"/>
  <c r="V30" i="3"/>
  <c r="L31" i="3"/>
  <c r="X31" i="3"/>
  <c r="N32" i="3"/>
  <c r="Z32" i="3"/>
  <c r="Q2" i="3"/>
  <c r="AC2" i="3"/>
  <c r="K2" i="3"/>
  <c r="C23" i="3"/>
  <c r="B18" i="3"/>
  <c r="C14" i="3"/>
  <c r="C11" i="3"/>
  <c r="D8" i="3"/>
  <c r="B6" i="3"/>
  <c r="J3" i="3"/>
  <c r="D32" i="3"/>
  <c r="H30" i="3"/>
  <c r="D29" i="3"/>
  <c r="H27" i="3"/>
  <c r="D26" i="3"/>
  <c r="H24" i="3"/>
  <c r="J22" i="3"/>
  <c r="E21" i="3"/>
  <c r="G19" i="3"/>
  <c r="H17" i="3"/>
  <c r="H15" i="3"/>
  <c r="G13" i="3"/>
  <c r="J10" i="3"/>
  <c r="H8" i="3"/>
  <c r="H5" i="3"/>
  <c r="AB13" i="3"/>
  <c r="Q21" i="3"/>
  <c r="AA26" i="3"/>
  <c r="W30" i="3"/>
  <c r="B23" i="3"/>
  <c r="C32" i="3"/>
  <c r="G17" i="3"/>
  <c r="U5" i="3"/>
  <c r="AA8" i="3"/>
  <c r="K12" i="3"/>
  <c r="Q14" i="3"/>
  <c r="O15" i="3"/>
  <c r="AE15" i="3"/>
  <c r="V16" i="3"/>
  <c r="L17" i="3"/>
  <c r="X17" i="3"/>
  <c r="N18" i="3"/>
  <c r="Z18" i="3"/>
  <c r="P19" i="3"/>
  <c r="AB19" i="3"/>
  <c r="R20" i="3"/>
  <c r="AD20" i="3"/>
  <c r="T21" i="3"/>
  <c r="AF21" i="3"/>
  <c r="V22" i="3"/>
  <c r="L23" i="3"/>
  <c r="X23" i="3"/>
  <c r="N24" i="3"/>
  <c r="Z24" i="3"/>
  <c r="P25" i="3"/>
  <c r="AB25" i="3"/>
  <c r="R26" i="3"/>
  <c r="AD26" i="3"/>
  <c r="T27" i="3"/>
  <c r="AF27" i="3"/>
  <c r="V28" i="3"/>
  <c r="L29" i="3"/>
  <c r="X29" i="3"/>
  <c r="N30" i="3"/>
  <c r="Z30" i="3"/>
  <c r="P31" i="3"/>
  <c r="AB31" i="3"/>
  <c r="R32" i="3"/>
  <c r="AD32" i="3"/>
  <c r="U2" i="3"/>
  <c r="C2" i="3"/>
  <c r="B30" i="3"/>
  <c r="C21" i="3"/>
  <c r="F16" i="3"/>
  <c r="C13" i="3"/>
  <c r="C10" i="3"/>
  <c r="F7" i="3"/>
  <c r="C5" i="3"/>
  <c r="C3" i="3"/>
  <c r="H31" i="3"/>
  <c r="D30" i="3"/>
  <c r="H28" i="3"/>
  <c r="D27" i="3"/>
  <c r="H25" i="3"/>
  <c r="D24" i="3"/>
  <c r="F22" i="3"/>
  <c r="H20" i="3"/>
  <c r="J18" i="3"/>
  <c r="J16" i="3"/>
  <c r="J14" i="3"/>
  <c r="H12" i="3"/>
  <c r="E10" i="3"/>
  <c r="H7" i="3"/>
  <c r="E4" i="3"/>
  <c r="AA20" i="3"/>
  <c r="I22" i="3"/>
  <c r="K14" i="3"/>
  <c r="L18" i="3"/>
  <c r="R21" i="3"/>
  <c r="X24" i="3"/>
  <c r="AD27" i="3"/>
  <c r="N31" i="3"/>
  <c r="B32" i="3"/>
  <c r="F5" i="3"/>
  <c r="J25" i="3"/>
  <c r="E15" i="3"/>
  <c r="B17" i="3"/>
  <c r="AC4" i="3"/>
  <c r="AB32" i="3"/>
  <c r="V23" i="3"/>
  <c r="J28" i="3"/>
  <c r="W23" i="3"/>
  <c r="U11" i="3"/>
  <c r="F27" i="3"/>
  <c r="AF2" i="3"/>
  <c r="O14" i="3"/>
  <c r="M18" i="3"/>
  <c r="S21" i="3"/>
  <c r="Y24" i="3"/>
  <c r="AE27" i="3"/>
  <c r="O31" i="3"/>
  <c r="B31" i="3"/>
  <c r="D5" i="3"/>
  <c r="I25" i="3"/>
  <c r="D15" i="3"/>
  <c r="X18" i="3"/>
  <c r="AD21" i="3"/>
  <c r="T28" i="3"/>
  <c r="Z31" i="3"/>
  <c r="C22" i="3"/>
  <c r="F3" i="3"/>
  <c r="J12" i="3"/>
  <c r="B22" i="3"/>
  <c r="D3" i="3"/>
  <c r="I12" i="3"/>
  <c r="Z25" i="3"/>
  <c r="P32" i="3"/>
  <c r="J31" i="3"/>
  <c r="H22" i="3"/>
  <c r="G22" i="3"/>
  <c r="J20" i="3"/>
  <c r="D10" i="3"/>
  <c r="X30" i="3"/>
  <c r="M15" i="3"/>
  <c r="N25" i="3"/>
  <c r="F24" i="3"/>
  <c r="Q32" i="3"/>
  <c r="AF22" i="3"/>
  <c r="P26" i="3"/>
  <c r="F13" i="3"/>
  <c r="P20" i="3"/>
  <c r="E19" i="3"/>
  <c r="T2" i="3"/>
  <c r="B8" i="3"/>
  <c r="Y30" i="3"/>
  <c r="N15" i="3"/>
  <c r="Y18" i="3"/>
  <c r="AE21" i="3"/>
  <c r="O25" i="3"/>
  <c r="U28" i="3"/>
  <c r="AA31" i="3"/>
  <c r="E24" i="3"/>
  <c r="H10" i="3"/>
  <c r="G10" i="3"/>
  <c r="T16" i="3"/>
  <c r="V29" i="3"/>
  <c r="J7" i="3"/>
  <c r="S2" i="3"/>
  <c r="Q20" i="3"/>
  <c r="D19" i="3"/>
  <c r="R27" i="3"/>
  <c r="X11" i="3"/>
  <c r="E27" i="3"/>
  <c r="AC15" i="3"/>
  <c r="N19" i="3"/>
  <c r="T22" i="3"/>
  <c r="AF28" i="3"/>
  <c r="C17" i="3"/>
  <c r="Z19" i="3"/>
  <c r="F30" i="3"/>
  <c r="L30" i="3"/>
  <c r="I4" i="3"/>
  <c r="AC26" i="3"/>
  <c r="V17" i="3"/>
  <c r="M24" i="3"/>
  <c r="D17" i="3"/>
  <c r="AD15" i="3"/>
  <c r="O19" i="3"/>
  <c r="U22" i="3"/>
  <c r="AA25" i="3"/>
  <c r="K29" i="3"/>
  <c r="I31" i="3"/>
  <c r="R8" i="3"/>
  <c r="AE2" i="3"/>
  <c r="AC20" i="3"/>
  <c r="K5" i="3"/>
  <c r="U16" i="3"/>
  <c r="AA19" i="3"/>
  <c r="K23" i="3"/>
  <c r="Q26" i="3"/>
  <c r="W29" i="3"/>
  <c r="AC32" i="3"/>
  <c r="D13" i="3"/>
  <c r="E30" i="3"/>
  <c r="I20" i="3"/>
  <c r="I7" i="3"/>
  <c r="O8" i="3"/>
  <c r="AB26" i="3"/>
  <c r="K17" i="3"/>
  <c r="I28" i="3"/>
  <c r="L24" i="3"/>
  <c r="W17" i="3"/>
  <c r="G7" i="3"/>
  <c r="AF16" i="3"/>
  <c r="F10" i="3"/>
  <c r="M30" i="3"/>
  <c r="H4" i="3"/>
  <c r="AB20" i="3"/>
  <c r="E17" i="3"/>
  <c r="S27" i="3"/>
  <c r="Z18" i="6"/>
  <c r="K32" i="6" l="1"/>
  <c r="J32" i="6"/>
  <c r="K31" i="6"/>
  <c r="J31" i="6"/>
  <c r="K30" i="6"/>
  <c r="J30" i="6"/>
  <c r="K29" i="6"/>
  <c r="J29" i="6"/>
  <c r="K28" i="6"/>
  <c r="J28" i="6"/>
  <c r="K27" i="6"/>
  <c r="J27" i="6"/>
  <c r="K26" i="6"/>
  <c r="J26" i="6"/>
  <c r="K25" i="6"/>
  <c r="J25" i="6"/>
  <c r="K24" i="6"/>
  <c r="J24" i="6"/>
  <c r="K23" i="6"/>
  <c r="J23" i="6"/>
  <c r="K22" i="6"/>
  <c r="J22" i="6"/>
  <c r="K21" i="6"/>
  <c r="J21" i="6"/>
  <c r="K20" i="6"/>
  <c r="J20" i="6"/>
  <c r="K19" i="6"/>
  <c r="J19" i="6"/>
  <c r="K18" i="6"/>
  <c r="J18" i="6"/>
  <c r="K17" i="6"/>
  <c r="J17" i="6"/>
  <c r="K16" i="6"/>
  <c r="J16" i="6"/>
  <c r="K15" i="6"/>
  <c r="J15" i="6"/>
  <c r="K14" i="6"/>
  <c r="J14" i="6"/>
  <c r="K13" i="6"/>
  <c r="J13" i="6"/>
  <c r="K12" i="6"/>
  <c r="J12" i="6"/>
  <c r="K11" i="6"/>
  <c r="J11" i="6"/>
  <c r="K10" i="6"/>
  <c r="J10" i="6"/>
  <c r="K9" i="6"/>
  <c r="J9" i="6"/>
  <c r="K8" i="6"/>
  <c r="J8" i="6"/>
  <c r="K7" i="6"/>
  <c r="J7" i="6"/>
  <c r="K6" i="6"/>
  <c r="J6" i="6"/>
  <c r="K5" i="6"/>
  <c r="J5" i="6"/>
  <c r="K4" i="6"/>
  <c r="K3" i="6"/>
  <c r="J3" i="6"/>
  <c r="AE2" i="6"/>
  <c r="AC2" i="6"/>
  <c r="AB2" i="6"/>
  <c r="Z2" i="6"/>
  <c r="Y2" i="6"/>
  <c r="X2" i="6"/>
  <c r="W2" i="6"/>
  <c r="V2" i="6"/>
  <c r="U2" i="6"/>
  <c r="T2" i="6"/>
  <c r="S2" i="6"/>
  <c r="R2" i="6"/>
  <c r="Q2" i="6"/>
  <c r="P2" i="6"/>
  <c r="O2" i="6"/>
  <c r="M2" i="6"/>
  <c r="K2" i="6"/>
  <c r="I2" i="6"/>
  <c r="G2" i="6"/>
  <c r="F2" i="6"/>
  <c r="E2" i="6"/>
  <c r="C2" i="6"/>
  <c r="B2" i="6"/>
  <c r="O2" i="13" l="1"/>
  <c r="R2" i="13"/>
  <c r="S2" i="13"/>
  <c r="V2" i="13"/>
  <c r="W2" i="13"/>
  <c r="Z2" i="13"/>
  <c r="AC2" i="13"/>
  <c r="M2" i="13"/>
  <c r="I2" i="13"/>
  <c r="G2" i="13"/>
  <c r="F2" i="13"/>
  <c r="E2" i="13"/>
  <c r="AE2" i="13" l="1"/>
  <c r="Y2" i="13"/>
  <c r="U2" i="13"/>
  <c r="Q2" i="13"/>
  <c r="K2" i="13"/>
  <c r="C2" i="10"/>
  <c r="C2" i="13"/>
  <c r="B2" i="12"/>
  <c r="AB2" i="13"/>
  <c r="X2" i="13"/>
  <c r="T2" i="13"/>
  <c r="P2" i="13"/>
  <c r="B2" i="10"/>
  <c r="B2" i="8"/>
  <c r="E2" i="10"/>
  <c r="E2" i="8"/>
  <c r="I2" i="10"/>
  <c r="I2" i="8"/>
  <c r="M2" i="10"/>
  <c r="M2" i="8"/>
  <c r="AB2" i="8"/>
  <c r="AB2" i="10"/>
  <c r="X2" i="8"/>
  <c r="X2" i="10"/>
  <c r="T2" i="8"/>
  <c r="T2" i="10"/>
  <c r="P2" i="8"/>
  <c r="P2" i="10"/>
  <c r="F2" i="10"/>
  <c r="F2" i="8"/>
  <c r="AC2" i="10"/>
  <c r="AC2" i="8"/>
  <c r="Y2" i="10"/>
  <c r="Y2" i="8"/>
  <c r="U2" i="10"/>
  <c r="U2" i="8"/>
  <c r="Q2" i="10"/>
  <c r="Q2" i="8"/>
  <c r="C2" i="8"/>
  <c r="G2" i="8"/>
  <c r="G2" i="10"/>
  <c r="K2" i="8"/>
  <c r="K2" i="10"/>
  <c r="Z2" i="10"/>
  <c r="Z2" i="8"/>
  <c r="V2" i="10"/>
  <c r="V2" i="8"/>
  <c r="R2" i="10"/>
  <c r="R2" i="8"/>
  <c r="AE2" i="8"/>
  <c r="AE2" i="10"/>
  <c r="W2" i="8"/>
  <c r="W2" i="10"/>
  <c r="S2" i="8"/>
  <c r="S2" i="10"/>
  <c r="O2" i="8"/>
  <c r="O2" i="10"/>
  <c r="AA2" i="1" l="1"/>
  <c r="AA2" i="6" l="1"/>
  <c r="E2" i="12"/>
  <c r="Z2" i="12"/>
  <c r="Y2" i="12"/>
  <c r="B2" i="13"/>
  <c r="G2" i="12"/>
  <c r="O2" i="12"/>
  <c r="T2" i="12"/>
  <c r="X2" i="12"/>
  <c r="AC2" i="12"/>
  <c r="K2" i="12"/>
  <c r="Q2" i="12"/>
  <c r="V2" i="12"/>
  <c r="S2" i="12"/>
  <c r="C2" i="12"/>
  <c r="I2" i="12"/>
  <c r="P2" i="12"/>
  <c r="U2" i="12"/>
  <c r="AE2" i="12"/>
  <c r="F2" i="12"/>
  <c r="M2" i="12"/>
  <c r="R2" i="12"/>
  <c r="W2" i="12"/>
  <c r="AB2" i="12"/>
  <c r="AA2" i="13" l="1"/>
  <c r="AA2" i="10"/>
  <c r="AA2" i="8"/>
  <c r="AA2" i="12"/>
  <c r="AE2" i="9"/>
  <c r="AC2" i="9"/>
  <c r="AA2" i="9"/>
  <c r="V2" i="9"/>
  <c r="O2" i="9"/>
  <c r="M2" i="9"/>
  <c r="K2" i="9"/>
  <c r="G2" i="9"/>
  <c r="C2" i="9"/>
  <c r="P2" i="9"/>
  <c r="M3" i="1"/>
  <c r="O3" i="1"/>
  <c r="U2" i="9"/>
  <c r="V3" i="1"/>
  <c r="U3" i="1"/>
  <c r="AB2" i="9"/>
  <c r="AF2" i="1"/>
  <c r="AD2" i="1"/>
  <c r="Z2" i="9"/>
  <c r="X2" i="9"/>
  <c r="T2" i="9"/>
  <c r="R2" i="9"/>
  <c r="I2" i="9"/>
  <c r="E2" i="9"/>
  <c r="D2" i="1"/>
  <c r="H2" i="1"/>
  <c r="L2" i="1"/>
  <c r="B3" i="1"/>
  <c r="C3" i="1"/>
  <c r="E3" i="1"/>
  <c r="F3" i="1"/>
  <c r="G3" i="1"/>
  <c r="I3" i="1"/>
  <c r="P3" i="1"/>
  <c r="Q3" i="1"/>
  <c r="R3" i="1"/>
  <c r="S3" i="1"/>
  <c r="T3" i="1"/>
  <c r="W3" i="1"/>
  <c r="X3" i="1"/>
  <c r="Y3" i="1"/>
  <c r="Z3" i="1"/>
  <c r="AB3" i="1"/>
  <c r="AC3" i="1"/>
  <c r="AE3" i="1"/>
  <c r="Y4" i="1"/>
  <c r="Z3" i="6" l="1"/>
  <c r="E3" i="6"/>
  <c r="C3" i="6"/>
  <c r="AD2" i="6"/>
  <c r="Y3" i="6"/>
  <c r="X3" i="6"/>
  <c r="B4" i="1"/>
  <c r="B3" i="7"/>
  <c r="B3" i="6"/>
  <c r="AC3" i="6"/>
  <c r="F3" i="6"/>
  <c r="D3" i="1"/>
  <c r="D4" i="1" s="1"/>
  <c r="D2" i="6"/>
  <c r="L3" i="1"/>
  <c r="L4" i="1" s="1"/>
  <c r="L2" i="7"/>
  <c r="L2" i="6"/>
  <c r="Y4" i="6"/>
  <c r="O4" i="1"/>
  <c r="O3" i="6"/>
  <c r="W3" i="7"/>
  <c r="W3" i="6"/>
  <c r="V3" i="6"/>
  <c r="R3" i="6"/>
  <c r="Q3" i="6"/>
  <c r="M3" i="6"/>
  <c r="G3" i="6"/>
  <c r="AB3" i="6"/>
  <c r="H2" i="6"/>
  <c r="F4" i="1"/>
  <c r="P3" i="6"/>
  <c r="U3" i="6"/>
  <c r="T3" i="6"/>
  <c r="S3" i="7"/>
  <c r="S3" i="6"/>
  <c r="S4" i="1"/>
  <c r="AE3" i="6"/>
  <c r="I3" i="6"/>
  <c r="O5" i="1"/>
  <c r="Y3" i="7"/>
  <c r="N2" i="1"/>
  <c r="AF3" i="1"/>
  <c r="Q4" i="1"/>
  <c r="K4" i="7"/>
  <c r="AE4" i="1"/>
  <c r="AB4" i="1"/>
  <c r="AB3" i="7"/>
  <c r="G4" i="1"/>
  <c r="H3" i="1"/>
  <c r="AB5" i="1"/>
  <c r="G5" i="1"/>
  <c r="O6" i="1"/>
  <c r="M4" i="1"/>
  <c r="Y5" i="1"/>
  <c r="B5" i="1"/>
  <c r="W4" i="1"/>
  <c r="AD3" i="1"/>
  <c r="U4" i="1"/>
  <c r="AA3" i="1"/>
  <c r="AF2" i="6"/>
  <c r="AF3" i="6"/>
  <c r="V4" i="1"/>
  <c r="AE5" i="1"/>
  <c r="Z4" i="1"/>
  <c r="T4" i="1"/>
  <c r="P4" i="1"/>
  <c r="C4" i="1"/>
  <c r="AF4" i="1"/>
  <c r="AC4" i="1"/>
  <c r="X4" i="1"/>
  <c r="R4" i="1"/>
  <c r="I4" i="1"/>
  <c r="E4" i="1"/>
  <c r="O2" i="7"/>
  <c r="K2" i="7"/>
  <c r="P2" i="7"/>
  <c r="K5" i="7"/>
  <c r="O3" i="7"/>
  <c r="K3" i="7"/>
  <c r="M2" i="7"/>
  <c r="P3" i="7"/>
  <c r="U2" i="7"/>
  <c r="V2" i="7"/>
  <c r="AE3" i="7"/>
  <c r="AC2" i="7"/>
  <c r="AC3" i="7"/>
  <c r="AE2" i="7"/>
  <c r="AA2" i="7"/>
  <c r="AB2" i="7"/>
  <c r="S2" i="9"/>
  <c r="S2" i="7"/>
  <c r="Y2" i="9"/>
  <c r="Y2" i="7"/>
  <c r="F3" i="7"/>
  <c r="I2" i="7"/>
  <c r="T2" i="7"/>
  <c r="T3" i="7"/>
  <c r="W3" i="9"/>
  <c r="G2" i="7"/>
  <c r="R2" i="7"/>
  <c r="Q2" i="9"/>
  <c r="Q2" i="7"/>
  <c r="W2" i="9"/>
  <c r="W2" i="7"/>
  <c r="Y4" i="7"/>
  <c r="B2" i="9"/>
  <c r="B2" i="7"/>
  <c r="E2" i="7"/>
  <c r="Z2" i="7"/>
  <c r="E3" i="7"/>
  <c r="Z3" i="7"/>
  <c r="H2" i="7"/>
  <c r="F2" i="9"/>
  <c r="F2" i="7"/>
  <c r="C2" i="7"/>
  <c r="X2" i="7"/>
  <c r="C3" i="7"/>
  <c r="D4" i="6" l="1"/>
  <c r="L4" i="6"/>
  <c r="R4" i="6"/>
  <c r="S4" i="10"/>
  <c r="S4" i="12"/>
  <c r="S4" i="6"/>
  <c r="AF2" i="10"/>
  <c r="AF2" i="8"/>
  <c r="AB5" i="6"/>
  <c r="N2" i="6"/>
  <c r="B4" i="6"/>
  <c r="X4" i="6"/>
  <c r="F4" i="6"/>
  <c r="AF2" i="13"/>
  <c r="H3" i="6"/>
  <c r="M4" i="6"/>
  <c r="Q4" i="6"/>
  <c r="G5" i="6"/>
  <c r="AA3" i="6"/>
  <c r="P4" i="6"/>
  <c r="U4" i="6"/>
  <c r="O5" i="6"/>
  <c r="O4" i="7"/>
  <c r="O4" i="13"/>
  <c r="O4" i="6"/>
  <c r="V4" i="6"/>
  <c r="T4" i="6"/>
  <c r="AD3" i="6"/>
  <c r="B3" i="9"/>
  <c r="Z4" i="6"/>
  <c r="G4" i="6"/>
  <c r="C4" i="6"/>
  <c r="F5" i="1"/>
  <c r="W4" i="6"/>
  <c r="E4" i="6"/>
  <c r="S5" i="1"/>
  <c r="B5" i="6"/>
  <c r="AB4" i="6"/>
  <c r="O6" i="6"/>
  <c r="L3" i="7"/>
  <c r="L3" i="6"/>
  <c r="AC4" i="6"/>
  <c r="D3" i="6"/>
  <c r="I4" i="6"/>
  <c r="AE5" i="6"/>
  <c r="Y5" i="6"/>
  <c r="AE4" i="6"/>
  <c r="N3" i="1"/>
  <c r="Q5" i="1"/>
  <c r="M3" i="13"/>
  <c r="M3" i="10"/>
  <c r="M3" i="8"/>
  <c r="J2" i="13"/>
  <c r="J2" i="10"/>
  <c r="J2" i="8"/>
  <c r="AC3" i="13"/>
  <c r="AC3" i="8"/>
  <c r="AC3" i="10"/>
  <c r="L3" i="13"/>
  <c r="L3" i="8"/>
  <c r="L3" i="10"/>
  <c r="G3" i="13"/>
  <c r="G3" i="10"/>
  <c r="G3" i="8"/>
  <c r="AB3" i="13"/>
  <c r="AB3" i="8"/>
  <c r="AB3" i="10"/>
  <c r="V3" i="13"/>
  <c r="V3" i="8"/>
  <c r="V3" i="10"/>
  <c r="P3" i="13"/>
  <c r="P3" i="8"/>
  <c r="P3" i="10"/>
  <c r="Z3" i="13"/>
  <c r="Z3" i="10"/>
  <c r="Z3" i="8"/>
  <c r="I3" i="13"/>
  <c r="I3" i="10"/>
  <c r="I3" i="8"/>
  <c r="Y3" i="13"/>
  <c r="Y3" i="8"/>
  <c r="Y3" i="10"/>
  <c r="O5" i="7"/>
  <c r="AF2" i="7"/>
  <c r="H4" i="1"/>
  <c r="X3" i="13"/>
  <c r="X3" i="8"/>
  <c r="X3" i="10"/>
  <c r="K3" i="13"/>
  <c r="K3" i="8"/>
  <c r="K3" i="10"/>
  <c r="B3" i="13"/>
  <c r="B3" i="8"/>
  <c r="B3" i="10"/>
  <c r="U3" i="13"/>
  <c r="U3" i="8"/>
  <c r="U3" i="10"/>
  <c r="Q3" i="13"/>
  <c r="Q3" i="10"/>
  <c r="Q3" i="8"/>
  <c r="L2" i="10"/>
  <c r="L2" i="8"/>
  <c r="L2" i="13"/>
  <c r="W3" i="8"/>
  <c r="W3" i="13"/>
  <c r="W3" i="10"/>
  <c r="K5" i="13"/>
  <c r="K5" i="8"/>
  <c r="K5" i="10"/>
  <c r="D3" i="13"/>
  <c r="D3" i="8"/>
  <c r="D3" i="10"/>
  <c r="AD2" i="13"/>
  <c r="AD2" i="8"/>
  <c r="AD2" i="10"/>
  <c r="AE4" i="7"/>
  <c r="T3" i="13"/>
  <c r="T3" i="8"/>
  <c r="T3" i="10"/>
  <c r="F4" i="13"/>
  <c r="F4" i="8"/>
  <c r="F4" i="10"/>
  <c r="E3" i="13"/>
  <c r="E3" i="10"/>
  <c r="E3" i="8"/>
  <c r="S3" i="13"/>
  <c r="S3" i="10"/>
  <c r="S3" i="8"/>
  <c r="AE3" i="13"/>
  <c r="AE3" i="8"/>
  <c r="AE3" i="10"/>
  <c r="R3" i="13"/>
  <c r="R3" i="10"/>
  <c r="R3" i="8"/>
  <c r="AB4" i="7"/>
  <c r="K4" i="13"/>
  <c r="K4" i="8"/>
  <c r="K4" i="10"/>
  <c r="D2" i="13"/>
  <c r="D2" i="8"/>
  <c r="D2" i="10"/>
  <c r="F3" i="8"/>
  <c r="F3" i="13"/>
  <c r="F3" i="10"/>
  <c r="B4" i="10"/>
  <c r="B4" i="8"/>
  <c r="H2" i="13"/>
  <c r="H2" i="10"/>
  <c r="H2" i="8"/>
  <c r="Q4" i="12"/>
  <c r="O3" i="13"/>
  <c r="O3" i="8"/>
  <c r="O3" i="10"/>
  <c r="N2" i="12"/>
  <c r="Y4" i="13"/>
  <c r="Y4" i="10"/>
  <c r="Y4" i="8"/>
  <c r="C3" i="13"/>
  <c r="C3" i="10"/>
  <c r="C3" i="8"/>
  <c r="Q3" i="12"/>
  <c r="Y4" i="12"/>
  <c r="F3" i="12"/>
  <c r="D3" i="12"/>
  <c r="K3" i="12"/>
  <c r="AE3" i="12"/>
  <c r="L2" i="12"/>
  <c r="K4" i="12"/>
  <c r="AF2" i="9"/>
  <c r="AF2" i="12"/>
  <c r="Z3" i="12"/>
  <c r="F4" i="12"/>
  <c r="D2" i="12"/>
  <c r="R3" i="12"/>
  <c r="X3" i="12"/>
  <c r="W3" i="12"/>
  <c r="J2" i="12"/>
  <c r="P3" i="12"/>
  <c r="G4" i="12"/>
  <c r="Q3" i="9"/>
  <c r="S3" i="12"/>
  <c r="G3" i="12"/>
  <c r="I3" i="12"/>
  <c r="M3" i="7"/>
  <c r="M3" i="12"/>
  <c r="AD2" i="12"/>
  <c r="AB4" i="12"/>
  <c r="H2" i="12"/>
  <c r="Y3" i="12"/>
  <c r="AB3" i="12"/>
  <c r="T3" i="12"/>
  <c r="E3" i="12"/>
  <c r="U3" i="12"/>
  <c r="O3" i="12"/>
  <c r="V3" i="12"/>
  <c r="B3" i="12"/>
  <c r="K5" i="12"/>
  <c r="AF3" i="9"/>
  <c r="AF3" i="12"/>
  <c r="C3" i="12"/>
  <c r="AC3" i="12"/>
  <c r="L3" i="12"/>
  <c r="B4" i="12"/>
  <c r="S3" i="9"/>
  <c r="G3" i="7"/>
  <c r="Y3" i="9"/>
  <c r="H2" i="9"/>
  <c r="Y4" i="9"/>
  <c r="Q3" i="7"/>
  <c r="AD2" i="7"/>
  <c r="X5" i="1"/>
  <c r="U5" i="1"/>
  <c r="B6" i="1"/>
  <c r="I3" i="9"/>
  <c r="X3" i="9"/>
  <c r="R5" i="1"/>
  <c r="V3" i="9"/>
  <c r="R3" i="9"/>
  <c r="O5" i="9"/>
  <c r="G4" i="9"/>
  <c r="AB4" i="9"/>
  <c r="I5" i="1"/>
  <c r="L5" i="1"/>
  <c r="T5" i="1"/>
  <c r="AF5" i="1"/>
  <c r="AE6" i="1"/>
  <c r="AE3" i="9"/>
  <c r="L2" i="9"/>
  <c r="AB3" i="9"/>
  <c r="K4" i="9"/>
  <c r="K5" i="9"/>
  <c r="D5" i="1"/>
  <c r="E3" i="9"/>
  <c r="M5" i="1"/>
  <c r="G6" i="1"/>
  <c r="I3" i="7"/>
  <c r="R3" i="7"/>
  <c r="J2" i="7"/>
  <c r="D2" i="7"/>
  <c r="AF3" i="7"/>
  <c r="V3" i="7"/>
  <c r="C5" i="1"/>
  <c r="F6" i="1"/>
  <c r="AC3" i="9"/>
  <c r="M3" i="9"/>
  <c r="U3" i="9"/>
  <c r="AB6" i="1"/>
  <c r="AF4" i="12"/>
  <c r="AF4" i="6"/>
  <c r="AA4" i="1"/>
  <c r="Z5" i="1"/>
  <c r="V5" i="1"/>
  <c r="W5" i="1"/>
  <c r="N4" i="1"/>
  <c r="E5" i="1"/>
  <c r="AD4" i="1"/>
  <c r="AC5" i="1"/>
  <c r="P5" i="1"/>
  <c r="S6" i="1"/>
  <c r="K3" i="9"/>
  <c r="O3" i="9"/>
  <c r="C3" i="9"/>
  <c r="G3" i="9"/>
  <c r="T3" i="9"/>
  <c r="Z3" i="9"/>
  <c r="AE4" i="9"/>
  <c r="Y6" i="1"/>
  <c r="AD2" i="9"/>
  <c r="L3" i="9"/>
  <c r="P3" i="9"/>
  <c r="O7" i="1"/>
  <c r="J2" i="9"/>
  <c r="D2" i="9"/>
  <c r="X3" i="7"/>
  <c r="G4" i="7"/>
  <c r="F3" i="9"/>
  <c r="U3" i="7"/>
  <c r="N4" i="6" l="1"/>
  <c r="H4" i="6"/>
  <c r="Q5" i="13"/>
  <c r="Q5" i="6"/>
  <c r="Z5" i="6"/>
  <c r="D3" i="7"/>
  <c r="D3" i="9"/>
  <c r="F5" i="6"/>
  <c r="C5" i="6"/>
  <c r="B4" i="9"/>
  <c r="B4" i="7"/>
  <c r="AA4" i="6"/>
  <c r="R5" i="6"/>
  <c r="AF4" i="8"/>
  <c r="AF4" i="10"/>
  <c r="AE6" i="6"/>
  <c r="V5" i="6"/>
  <c r="B4" i="13"/>
  <c r="S4" i="8"/>
  <c r="F4" i="9"/>
  <c r="F4" i="7"/>
  <c r="O7" i="6"/>
  <c r="S6" i="6"/>
  <c r="AB6" i="6"/>
  <c r="T5" i="6"/>
  <c r="B6" i="6"/>
  <c r="G6" i="6"/>
  <c r="S4" i="13"/>
  <c r="S5" i="6"/>
  <c r="N3" i="6"/>
  <c r="AC5" i="6"/>
  <c r="M5" i="6"/>
  <c r="I5" i="6"/>
  <c r="X5" i="6"/>
  <c r="O4" i="8"/>
  <c r="AF3" i="8"/>
  <c r="AF3" i="10"/>
  <c r="AF3" i="13"/>
  <c r="F6" i="6"/>
  <c r="W5" i="6"/>
  <c r="S4" i="9"/>
  <c r="S4" i="7"/>
  <c r="U5" i="6"/>
  <c r="O4" i="10"/>
  <c r="AD4" i="6"/>
  <c r="P5" i="6"/>
  <c r="L5" i="6"/>
  <c r="Y6" i="6"/>
  <c r="E5" i="6"/>
  <c r="O4" i="9"/>
  <c r="D5" i="6"/>
  <c r="Q6" i="1"/>
  <c r="Q7" i="1" s="1"/>
  <c r="O4" i="12"/>
  <c r="Q4" i="7"/>
  <c r="Q4" i="9"/>
  <c r="N2" i="9"/>
  <c r="N2" i="7"/>
  <c r="Y5" i="10"/>
  <c r="Y5" i="13"/>
  <c r="Y5" i="8"/>
  <c r="AA3" i="10"/>
  <c r="AA3" i="13"/>
  <c r="AA3" i="8"/>
  <c r="H3" i="9"/>
  <c r="H3" i="7"/>
  <c r="W4" i="13"/>
  <c r="W4" i="8"/>
  <c r="W4" i="10"/>
  <c r="N2" i="13"/>
  <c r="N2" i="8"/>
  <c r="N2" i="10"/>
  <c r="H5" i="1"/>
  <c r="M4" i="13"/>
  <c r="M4" i="10"/>
  <c r="M4" i="8"/>
  <c r="U4" i="13"/>
  <c r="U4" i="8"/>
  <c r="U4" i="10"/>
  <c r="T4" i="10"/>
  <c r="T4" i="13"/>
  <c r="T4" i="8"/>
  <c r="I4" i="13"/>
  <c r="I4" i="8"/>
  <c r="I4" i="10"/>
  <c r="AC4" i="13"/>
  <c r="AC4" i="10"/>
  <c r="AC4" i="8"/>
  <c r="Q5" i="10"/>
  <c r="Q5" i="8"/>
  <c r="K6" i="13"/>
  <c r="K6" i="10"/>
  <c r="K6" i="8"/>
  <c r="Z4" i="13"/>
  <c r="Z4" i="10"/>
  <c r="Z4" i="8"/>
  <c r="AE4" i="13"/>
  <c r="AE4" i="8"/>
  <c r="AE4" i="10"/>
  <c r="G5" i="13"/>
  <c r="G5" i="8"/>
  <c r="G5" i="10"/>
  <c r="J3" i="13"/>
  <c r="J3" i="10"/>
  <c r="J3" i="8"/>
  <c r="E4" i="10"/>
  <c r="E4" i="8"/>
  <c r="E4" i="13"/>
  <c r="Q4" i="13"/>
  <c r="Q4" i="10"/>
  <c r="Q4" i="8"/>
  <c r="O6" i="13"/>
  <c r="O6" i="10"/>
  <c r="O6" i="8"/>
  <c r="AD3" i="13"/>
  <c r="AD3" i="8"/>
  <c r="AD3" i="10"/>
  <c r="X4" i="13"/>
  <c r="X4" i="8"/>
  <c r="X4" i="10"/>
  <c r="H3" i="13"/>
  <c r="H3" i="10"/>
  <c r="H3" i="8"/>
  <c r="N3" i="13"/>
  <c r="N3" i="8"/>
  <c r="N3" i="10"/>
  <c r="O5" i="13"/>
  <c r="O5" i="8"/>
  <c r="O5" i="10"/>
  <c r="AB5" i="13"/>
  <c r="AB5" i="8"/>
  <c r="AB5" i="10"/>
  <c r="P4" i="13"/>
  <c r="P4" i="8"/>
  <c r="P4" i="10"/>
  <c r="H3" i="12"/>
  <c r="O5" i="12"/>
  <c r="AE4" i="12"/>
  <c r="AB4" i="13"/>
  <c r="AB4" i="10"/>
  <c r="AB4" i="8"/>
  <c r="C4" i="13"/>
  <c r="C4" i="8"/>
  <c r="C4" i="10"/>
  <c r="V4" i="10"/>
  <c r="V4" i="13"/>
  <c r="V4" i="8"/>
  <c r="R4" i="13"/>
  <c r="R4" i="8"/>
  <c r="R4" i="10"/>
  <c r="G4" i="13"/>
  <c r="G4" i="10"/>
  <c r="G4" i="8"/>
  <c r="D4" i="13"/>
  <c r="D4" i="8"/>
  <c r="D4" i="10"/>
  <c r="F5" i="13"/>
  <c r="F5" i="8"/>
  <c r="F5" i="10"/>
  <c r="S5" i="13"/>
  <c r="S5" i="10"/>
  <c r="S5" i="8"/>
  <c r="B5" i="13"/>
  <c r="B5" i="10"/>
  <c r="B5" i="8"/>
  <c r="AE5" i="13"/>
  <c r="AE5" i="8"/>
  <c r="AE5" i="10"/>
  <c r="L4" i="13"/>
  <c r="L4" i="10"/>
  <c r="L4" i="8"/>
  <c r="AF4" i="13"/>
  <c r="G5" i="12"/>
  <c r="Y5" i="12"/>
  <c r="AC4" i="12"/>
  <c r="E4" i="12"/>
  <c r="Z4" i="12"/>
  <c r="AB5" i="12"/>
  <c r="F5" i="12"/>
  <c r="C4" i="12"/>
  <c r="AE5" i="12"/>
  <c r="L4" i="12"/>
  <c r="B5" i="12"/>
  <c r="P4" i="12"/>
  <c r="V4" i="12"/>
  <c r="R4" i="12"/>
  <c r="X4" i="12"/>
  <c r="O6" i="12"/>
  <c r="K6" i="12"/>
  <c r="D4" i="12"/>
  <c r="T4" i="12"/>
  <c r="I4" i="12"/>
  <c r="Q5" i="12"/>
  <c r="AD3" i="12"/>
  <c r="S5" i="12"/>
  <c r="N3" i="12"/>
  <c r="W4" i="12"/>
  <c r="AA3" i="12"/>
  <c r="J3" i="12"/>
  <c r="M4" i="12"/>
  <c r="U4" i="12"/>
  <c r="O6" i="9"/>
  <c r="O6" i="7"/>
  <c r="AD5" i="1"/>
  <c r="AC6" i="1"/>
  <c r="AC4" i="9"/>
  <c r="AC4" i="7"/>
  <c r="W6" i="1"/>
  <c r="AB5" i="9"/>
  <c r="AB5" i="7"/>
  <c r="C6" i="1"/>
  <c r="G7" i="1"/>
  <c r="AF6" i="1"/>
  <c r="AE7" i="1"/>
  <c r="AE5" i="9"/>
  <c r="AE5" i="7"/>
  <c r="I6" i="1"/>
  <c r="R4" i="9"/>
  <c r="R4" i="7"/>
  <c r="X6" i="1"/>
  <c r="Y7" i="1"/>
  <c r="P6" i="1"/>
  <c r="N5" i="1"/>
  <c r="AA3" i="9"/>
  <c r="AA3" i="7"/>
  <c r="V4" i="9"/>
  <c r="V4" i="7"/>
  <c r="K6" i="9"/>
  <c r="K6" i="7"/>
  <c r="F7" i="1"/>
  <c r="C4" i="9"/>
  <c r="C4" i="7"/>
  <c r="J3" i="9"/>
  <c r="J3" i="7"/>
  <c r="G5" i="9"/>
  <c r="G5" i="7"/>
  <c r="M6" i="1"/>
  <c r="L6" i="1"/>
  <c r="I4" i="9"/>
  <c r="I4" i="7"/>
  <c r="U6" i="1"/>
  <c r="O8" i="1"/>
  <c r="S7" i="1"/>
  <c r="E6" i="1"/>
  <c r="W4" i="9"/>
  <c r="W4" i="7"/>
  <c r="AA5" i="1"/>
  <c r="Z6" i="1"/>
  <c r="Z4" i="9"/>
  <c r="Z4" i="7"/>
  <c r="AF4" i="9"/>
  <c r="AF4" i="7"/>
  <c r="F5" i="9"/>
  <c r="F5" i="7"/>
  <c r="D6" i="1"/>
  <c r="T6" i="1"/>
  <c r="B7" i="1"/>
  <c r="Y5" i="9"/>
  <c r="Y5" i="7"/>
  <c r="AD3" i="9"/>
  <c r="AD3" i="7"/>
  <c r="S5" i="9"/>
  <c r="S5" i="7"/>
  <c r="P4" i="9"/>
  <c r="P4" i="7"/>
  <c r="E4" i="9"/>
  <c r="E4" i="7"/>
  <c r="N3" i="9"/>
  <c r="N3" i="7"/>
  <c r="V6" i="1"/>
  <c r="AB7" i="1"/>
  <c r="M4" i="9"/>
  <c r="M4" i="7"/>
  <c r="D4" i="9"/>
  <c r="D4" i="7"/>
  <c r="AF5" i="12"/>
  <c r="AF5" i="6"/>
  <c r="T4" i="9"/>
  <c r="T4" i="7"/>
  <c r="L4" i="9"/>
  <c r="L4" i="7"/>
  <c r="Q5" i="9"/>
  <c r="Q5" i="7"/>
  <c r="R6" i="1"/>
  <c r="B5" i="9"/>
  <c r="B5" i="7"/>
  <c r="U4" i="9"/>
  <c r="U4" i="7"/>
  <c r="X4" i="9"/>
  <c r="X4" i="7"/>
  <c r="Q7" i="6" l="1"/>
  <c r="X6" i="6"/>
  <c r="O8" i="6"/>
  <c r="I6" i="6"/>
  <c r="AC6" i="6"/>
  <c r="F7" i="6"/>
  <c r="AD5" i="6"/>
  <c r="Q6" i="13"/>
  <c r="Q6" i="9"/>
  <c r="Q6" i="6"/>
  <c r="S7" i="6"/>
  <c r="L6" i="6"/>
  <c r="AE7" i="6"/>
  <c r="U6" i="6"/>
  <c r="R6" i="6"/>
  <c r="Z6" i="6"/>
  <c r="M6" i="6"/>
  <c r="AF6" i="12"/>
  <c r="W6" i="6"/>
  <c r="H5" i="6"/>
  <c r="AB7" i="6"/>
  <c r="AA5" i="6"/>
  <c r="G7" i="6"/>
  <c r="D6" i="6"/>
  <c r="V6" i="6"/>
  <c r="N5" i="6"/>
  <c r="C6" i="6"/>
  <c r="B7" i="6"/>
  <c r="P6" i="6"/>
  <c r="AF5" i="8"/>
  <c r="AF5" i="10"/>
  <c r="T6" i="6"/>
  <c r="E6" i="6"/>
  <c r="Y7" i="6"/>
  <c r="T5" i="13"/>
  <c r="T5" i="8"/>
  <c r="T5" i="10"/>
  <c r="B6" i="13"/>
  <c r="B6" i="10"/>
  <c r="B6" i="8"/>
  <c r="W5" i="13"/>
  <c r="W5" i="10"/>
  <c r="W5" i="8"/>
  <c r="Y6" i="13"/>
  <c r="Y6" i="8"/>
  <c r="Y6" i="10"/>
  <c r="AA4" i="13"/>
  <c r="AA4" i="10"/>
  <c r="AA4" i="8"/>
  <c r="N4" i="10"/>
  <c r="N4" i="8"/>
  <c r="N4" i="13"/>
  <c r="G6" i="13"/>
  <c r="G6" i="10"/>
  <c r="G6" i="8"/>
  <c r="AB6" i="10"/>
  <c r="AB6" i="8"/>
  <c r="AB6" i="13"/>
  <c r="AD4" i="8"/>
  <c r="AD4" i="10"/>
  <c r="AD4" i="13"/>
  <c r="Z5" i="13"/>
  <c r="Z5" i="8"/>
  <c r="Z5" i="10"/>
  <c r="I5" i="10"/>
  <c r="I5" i="13"/>
  <c r="I5" i="8"/>
  <c r="H6" i="1"/>
  <c r="C5" i="13"/>
  <c r="C5" i="8"/>
  <c r="C5" i="10"/>
  <c r="V5" i="13"/>
  <c r="V5" i="8"/>
  <c r="V5" i="10"/>
  <c r="P5" i="13"/>
  <c r="P5" i="8"/>
  <c r="P5" i="10"/>
  <c r="O7" i="13"/>
  <c r="O7" i="8"/>
  <c r="O7" i="10"/>
  <c r="AC5" i="13"/>
  <c r="AC5" i="8"/>
  <c r="AC5" i="10"/>
  <c r="M5" i="13"/>
  <c r="M5" i="8"/>
  <c r="M5" i="10"/>
  <c r="H4" i="9"/>
  <c r="H4" i="7"/>
  <c r="H4" i="12"/>
  <c r="U5" i="8"/>
  <c r="U5" i="13"/>
  <c r="U5" i="10"/>
  <c r="D5" i="13"/>
  <c r="D5" i="10"/>
  <c r="D5" i="8"/>
  <c r="S6" i="13"/>
  <c r="S6" i="8"/>
  <c r="S6" i="10"/>
  <c r="R5" i="13"/>
  <c r="R5" i="8"/>
  <c r="R5" i="10"/>
  <c r="E5" i="13"/>
  <c r="E5" i="8"/>
  <c r="E5" i="10"/>
  <c r="X5" i="13"/>
  <c r="X5" i="8"/>
  <c r="X5" i="10"/>
  <c r="F6" i="13"/>
  <c r="F6" i="10"/>
  <c r="F6" i="8"/>
  <c r="L5" i="13"/>
  <c r="L5" i="10"/>
  <c r="L5" i="8"/>
  <c r="J4" i="13"/>
  <c r="J4" i="10"/>
  <c r="J4" i="8"/>
  <c r="H4" i="13"/>
  <c r="H4" i="10"/>
  <c r="H4" i="8"/>
  <c r="AE6" i="13"/>
  <c r="AE6" i="10"/>
  <c r="AE6" i="8"/>
  <c r="K7" i="13"/>
  <c r="K7" i="8"/>
  <c r="K7" i="10"/>
  <c r="AF5" i="13"/>
  <c r="R5" i="12"/>
  <c r="K7" i="12"/>
  <c r="E5" i="12"/>
  <c r="S6" i="12"/>
  <c r="Q6" i="12"/>
  <c r="F6" i="12"/>
  <c r="G6" i="12"/>
  <c r="C5" i="12"/>
  <c r="AC5" i="12"/>
  <c r="V5" i="12"/>
  <c r="AD4" i="12"/>
  <c r="B6" i="12"/>
  <c r="T5" i="12"/>
  <c r="D5" i="12"/>
  <c r="O7" i="12"/>
  <c r="U5" i="12"/>
  <c r="I5" i="12"/>
  <c r="AE6" i="12"/>
  <c r="J4" i="12"/>
  <c r="AB6" i="12"/>
  <c r="Z5" i="12"/>
  <c r="L5" i="12"/>
  <c r="N4" i="12"/>
  <c r="P5" i="12"/>
  <c r="Y6" i="12"/>
  <c r="X5" i="12"/>
  <c r="M5" i="12"/>
  <c r="AA4" i="12"/>
  <c r="W5" i="12"/>
  <c r="S6" i="9"/>
  <c r="S6" i="7"/>
  <c r="O7" i="9"/>
  <c r="O7" i="7"/>
  <c r="Q8" i="1"/>
  <c r="L7" i="1"/>
  <c r="AC5" i="9"/>
  <c r="AC5" i="7"/>
  <c r="D7" i="1"/>
  <c r="Z5" i="9"/>
  <c r="Z5" i="7"/>
  <c r="E5" i="9"/>
  <c r="E5" i="7"/>
  <c r="U7" i="1"/>
  <c r="R7" i="1"/>
  <c r="AF5" i="9"/>
  <c r="AF5" i="7"/>
  <c r="J4" i="9"/>
  <c r="J4" i="7"/>
  <c r="V5" i="9"/>
  <c r="V5" i="7"/>
  <c r="B6" i="7"/>
  <c r="B6" i="9"/>
  <c r="E7" i="1"/>
  <c r="N4" i="9"/>
  <c r="N4" i="7"/>
  <c r="X7" i="1"/>
  <c r="I7" i="1"/>
  <c r="C7" i="1"/>
  <c r="W7" i="1"/>
  <c r="AD6" i="1"/>
  <c r="AC7" i="1"/>
  <c r="R5" i="9"/>
  <c r="R5" i="7"/>
  <c r="AD4" i="9"/>
  <c r="AD4" i="7"/>
  <c r="AA6" i="1"/>
  <c r="Z7" i="1"/>
  <c r="L5" i="9"/>
  <c r="L5" i="7"/>
  <c r="M5" i="9"/>
  <c r="M5" i="7"/>
  <c r="F8" i="1"/>
  <c r="Y8" i="1"/>
  <c r="X5" i="9"/>
  <c r="X5" i="7"/>
  <c r="G8" i="1"/>
  <c r="C5" i="9"/>
  <c r="C5" i="7"/>
  <c r="W5" i="7"/>
  <c r="W5" i="9"/>
  <c r="AB6" i="9"/>
  <c r="AB6" i="7"/>
  <c r="V7" i="1"/>
  <c r="T7" i="1"/>
  <c r="D5" i="9"/>
  <c r="D5" i="7"/>
  <c r="O9" i="1"/>
  <c r="F6" i="7"/>
  <c r="F6" i="9"/>
  <c r="P7" i="1"/>
  <c r="Y6" i="9"/>
  <c r="Y6" i="7"/>
  <c r="I5" i="9"/>
  <c r="I5" i="7"/>
  <c r="AF6" i="6"/>
  <c r="G6" i="9"/>
  <c r="G6" i="7"/>
  <c r="AA4" i="9"/>
  <c r="AA4" i="7"/>
  <c r="AB8" i="1"/>
  <c r="B8" i="1"/>
  <c r="T5" i="9"/>
  <c r="T5" i="7"/>
  <c r="K7" i="9"/>
  <c r="K7" i="7"/>
  <c r="S8" i="1"/>
  <c r="U5" i="9"/>
  <c r="U5" i="7"/>
  <c r="M7" i="1"/>
  <c r="N6" i="1"/>
  <c r="P5" i="9"/>
  <c r="P5" i="7"/>
  <c r="AF7" i="1"/>
  <c r="AE8" i="1"/>
  <c r="AE6" i="9"/>
  <c r="AE6" i="7"/>
  <c r="N6" i="6" l="1"/>
  <c r="V7" i="6"/>
  <c r="O9" i="6"/>
  <c r="D7" i="6"/>
  <c r="W7" i="6"/>
  <c r="L7" i="6"/>
  <c r="Q6" i="10"/>
  <c r="H6" i="6"/>
  <c r="M7" i="6"/>
  <c r="C7" i="6"/>
  <c r="Q8" i="6"/>
  <c r="Q6" i="8"/>
  <c r="T7" i="6"/>
  <c r="S8" i="6"/>
  <c r="AE8" i="6"/>
  <c r="Q6" i="7"/>
  <c r="I7" i="6"/>
  <c r="F8" i="6"/>
  <c r="P7" i="6"/>
  <c r="X7" i="6"/>
  <c r="R7" i="6"/>
  <c r="E7" i="6"/>
  <c r="Y8" i="6"/>
  <c r="AC7" i="6"/>
  <c r="B8" i="6"/>
  <c r="AB8" i="6"/>
  <c r="Z7" i="6"/>
  <c r="U7" i="6"/>
  <c r="AF6" i="8"/>
  <c r="AF6" i="10"/>
  <c r="AD6" i="6"/>
  <c r="G8" i="6"/>
  <c r="AA6" i="6"/>
  <c r="AF6" i="13"/>
  <c r="G7" i="13"/>
  <c r="G7" i="10"/>
  <c r="G7" i="8"/>
  <c r="M6" i="13"/>
  <c r="M6" i="8"/>
  <c r="M6" i="10"/>
  <c r="K8" i="13"/>
  <c r="K8" i="8"/>
  <c r="K8" i="10"/>
  <c r="AA5" i="13"/>
  <c r="AA5" i="10"/>
  <c r="AA5" i="8"/>
  <c r="R6" i="13"/>
  <c r="R6" i="8"/>
  <c r="R6" i="10"/>
  <c r="V6" i="13"/>
  <c r="V6" i="10"/>
  <c r="V6" i="8"/>
  <c r="J5" i="13"/>
  <c r="J5" i="8"/>
  <c r="J5" i="10"/>
  <c r="X6" i="10"/>
  <c r="X6" i="13"/>
  <c r="X6" i="8"/>
  <c r="W6" i="13"/>
  <c r="W6" i="8"/>
  <c r="W6" i="10"/>
  <c r="H5" i="13"/>
  <c r="H5" i="8"/>
  <c r="H5" i="10"/>
  <c r="I6" i="13"/>
  <c r="I6" i="8"/>
  <c r="I6" i="10"/>
  <c r="AB7" i="13"/>
  <c r="AB7" i="8"/>
  <c r="AB7" i="10"/>
  <c r="AD5" i="13"/>
  <c r="AD5" i="8"/>
  <c r="AD5" i="10"/>
  <c r="N5" i="13"/>
  <c r="N5" i="8"/>
  <c r="N5" i="10"/>
  <c r="Z6" i="13"/>
  <c r="Z6" i="8"/>
  <c r="Z6" i="10"/>
  <c r="Q7" i="13"/>
  <c r="Q7" i="8"/>
  <c r="Q7" i="10"/>
  <c r="S7" i="10"/>
  <c r="S7" i="13"/>
  <c r="S7" i="8"/>
  <c r="H7" i="1"/>
  <c r="H5" i="12"/>
  <c r="H5" i="9"/>
  <c r="H5" i="7"/>
  <c r="AC6" i="13"/>
  <c r="AC6" i="8"/>
  <c r="AC6" i="10"/>
  <c r="AE7" i="13"/>
  <c r="AE7" i="8"/>
  <c r="AE7" i="10"/>
  <c r="F7" i="8"/>
  <c r="F7" i="10"/>
  <c r="F7" i="13"/>
  <c r="B7" i="13"/>
  <c r="B7" i="8"/>
  <c r="B7" i="10"/>
  <c r="O8" i="13"/>
  <c r="O8" i="8"/>
  <c r="O8" i="10"/>
  <c r="T6" i="13"/>
  <c r="T6" i="8"/>
  <c r="T6" i="10"/>
  <c r="U6" i="13"/>
  <c r="U6" i="8"/>
  <c r="U6" i="10"/>
  <c r="D6" i="13"/>
  <c r="D6" i="10"/>
  <c r="D6" i="8"/>
  <c r="C6" i="13"/>
  <c r="C6" i="8"/>
  <c r="C6" i="10"/>
  <c r="P6" i="13"/>
  <c r="P6" i="8"/>
  <c r="P6" i="10"/>
  <c r="L6" i="8"/>
  <c r="L6" i="10"/>
  <c r="L6" i="13"/>
  <c r="Y7" i="13"/>
  <c r="Y7" i="8"/>
  <c r="Y7" i="10"/>
  <c r="E6" i="13"/>
  <c r="E6" i="10"/>
  <c r="E6" i="8"/>
  <c r="AD5" i="12"/>
  <c r="S7" i="12"/>
  <c r="N5" i="12"/>
  <c r="B7" i="12"/>
  <c r="J5" i="12"/>
  <c r="O8" i="12"/>
  <c r="T6" i="12"/>
  <c r="V6" i="12"/>
  <c r="F7" i="12"/>
  <c r="Z6" i="12"/>
  <c r="U6" i="12"/>
  <c r="K8" i="12"/>
  <c r="D6" i="12"/>
  <c r="M6" i="12"/>
  <c r="G7" i="12"/>
  <c r="AC6" i="12"/>
  <c r="W6" i="12"/>
  <c r="C6" i="12"/>
  <c r="I6" i="12"/>
  <c r="X6" i="12"/>
  <c r="Q7" i="12"/>
  <c r="AE7" i="12"/>
  <c r="AA5" i="12"/>
  <c r="AB7" i="12"/>
  <c r="P6" i="12"/>
  <c r="Y7" i="12"/>
  <c r="E6" i="12"/>
  <c r="R6" i="12"/>
  <c r="L6" i="12"/>
  <c r="AB9" i="1"/>
  <c r="F9" i="1"/>
  <c r="W8" i="1"/>
  <c r="R8" i="1"/>
  <c r="S7" i="9"/>
  <c r="S7" i="7"/>
  <c r="AB7" i="9"/>
  <c r="AB7" i="7"/>
  <c r="O8" i="9"/>
  <c r="O8" i="7"/>
  <c r="T8" i="1"/>
  <c r="W6" i="9"/>
  <c r="W6" i="7"/>
  <c r="E8" i="1"/>
  <c r="U6" i="9"/>
  <c r="U6" i="7"/>
  <c r="AE7" i="9"/>
  <c r="AE7" i="7"/>
  <c r="N5" i="9"/>
  <c r="N5" i="7"/>
  <c r="V6" i="9"/>
  <c r="V6" i="7"/>
  <c r="G9" i="1"/>
  <c r="Y7" i="9"/>
  <c r="Y7" i="7"/>
  <c r="AA7" i="1"/>
  <c r="Z8" i="1"/>
  <c r="AC8" i="1"/>
  <c r="AD7" i="1"/>
  <c r="X6" i="9"/>
  <c r="X6" i="7"/>
  <c r="E6" i="9"/>
  <c r="E6" i="7"/>
  <c r="K8" i="9"/>
  <c r="K8" i="7"/>
  <c r="L6" i="9"/>
  <c r="L6" i="7"/>
  <c r="Q9" i="1"/>
  <c r="M8" i="1"/>
  <c r="S9" i="1"/>
  <c r="AF6" i="9"/>
  <c r="AF6" i="7"/>
  <c r="V8" i="1"/>
  <c r="C6" i="9"/>
  <c r="C6" i="7"/>
  <c r="AF7" i="12"/>
  <c r="AF7" i="6"/>
  <c r="N7" i="1"/>
  <c r="AA5" i="9"/>
  <c r="AA5" i="7"/>
  <c r="B9" i="1"/>
  <c r="J5" i="9"/>
  <c r="J5" i="7"/>
  <c r="P8" i="1"/>
  <c r="O10" i="1"/>
  <c r="Y9" i="1"/>
  <c r="X8" i="1"/>
  <c r="R6" i="9"/>
  <c r="R6" i="7"/>
  <c r="D6" i="9"/>
  <c r="D6" i="7"/>
  <c r="AF8" i="1"/>
  <c r="AE9" i="1"/>
  <c r="M6" i="9"/>
  <c r="M6" i="7"/>
  <c r="P6" i="9"/>
  <c r="P6" i="7"/>
  <c r="F7" i="9"/>
  <c r="F7" i="7"/>
  <c r="Z6" i="9"/>
  <c r="Z6" i="7"/>
  <c r="AC6" i="9"/>
  <c r="AC6" i="7"/>
  <c r="I8" i="1"/>
  <c r="AD5" i="9"/>
  <c r="AD5" i="7"/>
  <c r="B7" i="9"/>
  <c r="B7" i="7"/>
  <c r="T6" i="9"/>
  <c r="T6" i="7"/>
  <c r="G7" i="9"/>
  <c r="G7" i="7"/>
  <c r="C8" i="1"/>
  <c r="I6" i="9"/>
  <c r="I6" i="7"/>
  <c r="U8" i="1"/>
  <c r="D8" i="1"/>
  <c r="L8" i="1"/>
  <c r="Q7" i="7"/>
  <c r="Q7" i="9"/>
  <c r="T8" i="6" l="1"/>
  <c r="X8" i="6"/>
  <c r="Y9" i="6"/>
  <c r="C8" i="6"/>
  <c r="P8" i="6"/>
  <c r="N7" i="6"/>
  <c r="O10" i="6"/>
  <c r="AD7" i="6"/>
  <c r="V8" i="6"/>
  <c r="S9" i="6"/>
  <c r="AC8" i="6"/>
  <c r="R8" i="6"/>
  <c r="D8" i="6"/>
  <c r="AE9" i="6"/>
  <c r="B9" i="6"/>
  <c r="M8" i="6"/>
  <c r="Z8" i="6"/>
  <c r="W8" i="6"/>
  <c r="G9" i="6"/>
  <c r="U8" i="6"/>
  <c r="I8" i="6"/>
  <c r="Q9" i="6"/>
  <c r="AA7" i="6"/>
  <c r="E8" i="6"/>
  <c r="F9" i="6"/>
  <c r="L8" i="6"/>
  <c r="AB9" i="6"/>
  <c r="H7" i="6"/>
  <c r="AF7" i="8"/>
  <c r="AF7" i="10"/>
  <c r="Y8" i="13"/>
  <c r="Y8" i="8"/>
  <c r="Y8" i="10"/>
  <c r="D7" i="13"/>
  <c r="D7" i="8"/>
  <c r="D7" i="10"/>
  <c r="N6" i="13"/>
  <c r="N6" i="10"/>
  <c r="N6" i="8"/>
  <c r="R7" i="13"/>
  <c r="R7" i="10"/>
  <c r="R7" i="8"/>
  <c r="V7" i="13"/>
  <c r="V7" i="10"/>
  <c r="V7" i="8"/>
  <c r="P7" i="13"/>
  <c r="P7" i="8"/>
  <c r="P7" i="10"/>
  <c r="AD6" i="13"/>
  <c r="AD6" i="10"/>
  <c r="AD6" i="8"/>
  <c r="I7" i="13"/>
  <c r="I7" i="8"/>
  <c r="I7" i="10"/>
  <c r="O9" i="13"/>
  <c r="O9" i="8"/>
  <c r="O9" i="10"/>
  <c r="AC7" i="13"/>
  <c r="AC7" i="10"/>
  <c r="AC7" i="8"/>
  <c r="H6" i="7"/>
  <c r="H6" i="9"/>
  <c r="H6" i="12"/>
  <c r="L7" i="13"/>
  <c r="L7" i="10"/>
  <c r="L7" i="8"/>
  <c r="C7" i="13"/>
  <c r="C7" i="8"/>
  <c r="C7" i="10"/>
  <c r="Q8" i="13"/>
  <c r="Q8" i="8"/>
  <c r="Q8" i="10"/>
  <c r="U7" i="13"/>
  <c r="U7" i="8"/>
  <c r="U7" i="10"/>
  <c r="J6" i="13"/>
  <c r="J6" i="8"/>
  <c r="J6" i="10"/>
  <c r="E7" i="13"/>
  <c r="E7" i="8"/>
  <c r="E7" i="10"/>
  <c r="Z7" i="13"/>
  <c r="Z7" i="8"/>
  <c r="Z7" i="10"/>
  <c r="B8" i="13"/>
  <c r="B8" i="8"/>
  <c r="B8" i="10"/>
  <c r="W7" i="13"/>
  <c r="W7" i="8"/>
  <c r="W7" i="10"/>
  <c r="AB8" i="13"/>
  <c r="AB8" i="8"/>
  <c r="AB8" i="10"/>
  <c r="AE8" i="13"/>
  <c r="AE8" i="8"/>
  <c r="AE8" i="10"/>
  <c r="F8" i="13"/>
  <c r="F8" i="8"/>
  <c r="F8" i="10"/>
  <c r="H8" i="1"/>
  <c r="G8" i="13"/>
  <c r="G8" i="8"/>
  <c r="G8" i="10"/>
  <c r="K9" i="13"/>
  <c r="K9" i="8"/>
  <c r="K9" i="10"/>
  <c r="H6" i="10"/>
  <c r="H6" i="13"/>
  <c r="H6" i="8"/>
  <c r="AA6" i="13"/>
  <c r="AA6" i="8"/>
  <c r="AA6" i="10"/>
  <c r="X7" i="13"/>
  <c r="X7" i="8"/>
  <c r="X7" i="10"/>
  <c r="T7" i="13"/>
  <c r="T7" i="8"/>
  <c r="T7" i="10"/>
  <c r="S8" i="13"/>
  <c r="S8" i="10"/>
  <c r="S8" i="8"/>
  <c r="M7" i="13"/>
  <c r="M7" i="10"/>
  <c r="M7" i="8"/>
  <c r="AF7" i="13"/>
  <c r="C7" i="12"/>
  <c r="J6" i="12"/>
  <c r="I7" i="12"/>
  <c r="X7" i="12"/>
  <c r="L7" i="12"/>
  <c r="D7" i="12"/>
  <c r="AE8" i="12"/>
  <c r="AA6" i="12"/>
  <c r="O9" i="12"/>
  <c r="N6" i="12"/>
  <c r="G8" i="12"/>
  <c r="AD6" i="12"/>
  <c r="T7" i="12"/>
  <c r="U7" i="12"/>
  <c r="B8" i="12"/>
  <c r="E7" i="12"/>
  <c r="M7" i="12"/>
  <c r="Z7" i="12"/>
  <c r="W7" i="12"/>
  <c r="F8" i="12"/>
  <c r="AB8" i="12"/>
  <c r="Y8" i="12"/>
  <c r="P7" i="12"/>
  <c r="V7" i="12"/>
  <c r="S8" i="12"/>
  <c r="Q8" i="12"/>
  <c r="AC7" i="12"/>
  <c r="K9" i="12"/>
  <c r="R7" i="12"/>
  <c r="I7" i="9"/>
  <c r="I7" i="7"/>
  <c r="AF9" i="1"/>
  <c r="AE10" i="1"/>
  <c r="Y8" i="9"/>
  <c r="Y8" i="7"/>
  <c r="AD6" i="9"/>
  <c r="AD6" i="7"/>
  <c r="U9" i="1"/>
  <c r="C9" i="1"/>
  <c r="AE8" i="9"/>
  <c r="AE8" i="7"/>
  <c r="B10" i="1"/>
  <c r="AF7" i="9"/>
  <c r="AF7" i="7"/>
  <c r="AA8" i="1"/>
  <c r="Z9" i="1"/>
  <c r="C7" i="9"/>
  <c r="C7" i="7"/>
  <c r="AA6" i="9"/>
  <c r="AA6" i="7"/>
  <c r="O11" i="1"/>
  <c r="P7" i="9"/>
  <c r="P7" i="7"/>
  <c r="B8" i="7"/>
  <c r="B8" i="9"/>
  <c r="V7" i="9"/>
  <c r="V7" i="7"/>
  <c r="Q10" i="1"/>
  <c r="AD8" i="1"/>
  <c r="AC9" i="1"/>
  <c r="Z7" i="9"/>
  <c r="Z7" i="7"/>
  <c r="E9" i="1"/>
  <c r="T9" i="1"/>
  <c r="K9" i="9"/>
  <c r="K9" i="7"/>
  <c r="W9" i="1"/>
  <c r="F8" i="7"/>
  <c r="F8" i="9"/>
  <c r="L7" i="9"/>
  <c r="L7" i="7"/>
  <c r="X9" i="1"/>
  <c r="O9" i="9"/>
  <c r="O9" i="7"/>
  <c r="S10" i="1"/>
  <c r="AC7" i="9"/>
  <c r="AC7" i="7"/>
  <c r="AB10" i="1"/>
  <c r="X7" i="9"/>
  <c r="X7" i="7"/>
  <c r="P9" i="1"/>
  <c r="N8" i="1"/>
  <c r="S8" i="7"/>
  <c r="S8" i="9"/>
  <c r="G8" i="9"/>
  <c r="G8" i="7"/>
  <c r="R7" i="9"/>
  <c r="R7" i="7"/>
  <c r="F10" i="1"/>
  <c r="AB8" i="9"/>
  <c r="AB8" i="7"/>
  <c r="D9" i="1"/>
  <c r="L9" i="1"/>
  <c r="D7" i="9"/>
  <c r="D7" i="7"/>
  <c r="U7" i="9"/>
  <c r="U7" i="7"/>
  <c r="J6" i="9"/>
  <c r="J6" i="7"/>
  <c r="I9" i="1"/>
  <c r="AF8" i="12"/>
  <c r="AF8" i="6"/>
  <c r="Y10" i="1"/>
  <c r="N6" i="9"/>
  <c r="N6" i="7"/>
  <c r="V9" i="1"/>
  <c r="M7" i="9"/>
  <c r="M7" i="7"/>
  <c r="M9" i="1"/>
  <c r="Q8" i="9"/>
  <c r="Q8" i="7"/>
  <c r="G10" i="1"/>
  <c r="E7" i="9"/>
  <c r="E7" i="7"/>
  <c r="T7" i="9"/>
  <c r="T7" i="7"/>
  <c r="R9" i="1"/>
  <c r="W7" i="9"/>
  <c r="W7" i="7"/>
  <c r="W9" i="6" l="1"/>
  <c r="B10" i="6"/>
  <c r="AB10" i="6"/>
  <c r="F10" i="6"/>
  <c r="G10" i="6"/>
  <c r="P9" i="6"/>
  <c r="S10" i="6"/>
  <c r="E9" i="6"/>
  <c r="O11" i="6"/>
  <c r="C9" i="6"/>
  <c r="L9" i="6"/>
  <c r="D9" i="6"/>
  <c r="T9" i="6"/>
  <c r="U9" i="6"/>
  <c r="AF8" i="10"/>
  <c r="AF8" i="8"/>
  <c r="M9" i="6"/>
  <c r="AA8" i="6"/>
  <c r="Y10" i="6"/>
  <c r="AC9" i="6"/>
  <c r="AE10" i="6"/>
  <c r="I9" i="6"/>
  <c r="AD8" i="6"/>
  <c r="H8" i="6"/>
  <c r="R9" i="6"/>
  <c r="X9" i="6"/>
  <c r="V9" i="6"/>
  <c r="N8" i="6"/>
  <c r="Q10" i="6"/>
  <c r="Z9" i="6"/>
  <c r="M8" i="13"/>
  <c r="M8" i="8"/>
  <c r="M8" i="10"/>
  <c r="W8" i="13"/>
  <c r="W8" i="8"/>
  <c r="W8" i="10"/>
  <c r="AA7" i="13"/>
  <c r="AA7" i="10"/>
  <c r="AA7" i="8"/>
  <c r="Q9" i="13"/>
  <c r="Q9" i="8"/>
  <c r="Q9" i="10"/>
  <c r="P8" i="13"/>
  <c r="P8" i="10"/>
  <c r="P8" i="8"/>
  <c r="J7" i="13"/>
  <c r="J7" i="8"/>
  <c r="J7" i="10"/>
  <c r="H7" i="13"/>
  <c r="H7" i="8"/>
  <c r="H7" i="10"/>
  <c r="Y9" i="13"/>
  <c r="Y9" i="8"/>
  <c r="Y9" i="10"/>
  <c r="T8" i="13"/>
  <c r="T8" i="8"/>
  <c r="T8" i="10"/>
  <c r="B9" i="13"/>
  <c r="B9" i="8"/>
  <c r="B9" i="10"/>
  <c r="C8" i="13"/>
  <c r="C8" i="10"/>
  <c r="C8" i="8"/>
  <c r="S9" i="13"/>
  <c r="S9" i="10"/>
  <c r="S9" i="8"/>
  <c r="I8" i="10"/>
  <c r="I8" i="8"/>
  <c r="I8" i="13"/>
  <c r="AC8" i="13"/>
  <c r="AC8" i="8"/>
  <c r="AC8" i="10"/>
  <c r="N7" i="13"/>
  <c r="N7" i="8"/>
  <c r="N7" i="10"/>
  <c r="AE9" i="13"/>
  <c r="AE9" i="10"/>
  <c r="AE9" i="8"/>
  <c r="Z8" i="8"/>
  <c r="Z8" i="10"/>
  <c r="Z8" i="13"/>
  <c r="V8" i="10"/>
  <c r="V8" i="13"/>
  <c r="V8" i="8"/>
  <c r="K10" i="13"/>
  <c r="K10" i="8"/>
  <c r="K10" i="10"/>
  <c r="E8" i="13"/>
  <c r="E8" i="8"/>
  <c r="E8" i="10"/>
  <c r="L8" i="13"/>
  <c r="L8" i="8"/>
  <c r="L8" i="10"/>
  <c r="R8" i="13"/>
  <c r="R8" i="8"/>
  <c r="R8" i="10"/>
  <c r="X8" i="13"/>
  <c r="X8" i="10"/>
  <c r="X8" i="8"/>
  <c r="D8" i="13"/>
  <c r="D8" i="8"/>
  <c r="D8" i="10"/>
  <c r="AB9" i="13"/>
  <c r="AB9" i="10"/>
  <c r="AB9" i="8"/>
  <c r="U8" i="13"/>
  <c r="U8" i="10"/>
  <c r="U8" i="8"/>
  <c r="AD7" i="13"/>
  <c r="AD7" i="10"/>
  <c r="AD7" i="8"/>
  <c r="H9" i="1"/>
  <c r="H7" i="7"/>
  <c r="H7" i="9"/>
  <c r="H7" i="12"/>
  <c r="F9" i="13"/>
  <c r="F9" i="10"/>
  <c r="F9" i="8"/>
  <c r="O10" i="10"/>
  <c r="O10" i="13"/>
  <c r="O10" i="8"/>
  <c r="AF8" i="13"/>
  <c r="R8" i="12"/>
  <c r="AD7" i="12"/>
  <c r="I8" i="12"/>
  <c r="F9" i="12"/>
  <c r="AB9" i="12"/>
  <c r="L8" i="12"/>
  <c r="D8" i="12"/>
  <c r="S9" i="12"/>
  <c r="T8" i="12"/>
  <c r="E8" i="12"/>
  <c r="O10" i="12"/>
  <c r="B9" i="12"/>
  <c r="C8" i="12"/>
  <c r="AE9" i="12"/>
  <c r="V8" i="12"/>
  <c r="J7" i="12"/>
  <c r="P8" i="12"/>
  <c r="AC8" i="12"/>
  <c r="U8" i="12"/>
  <c r="K10" i="12"/>
  <c r="N7" i="12"/>
  <c r="Q9" i="12"/>
  <c r="Z8" i="12"/>
  <c r="M8" i="12"/>
  <c r="Y9" i="12"/>
  <c r="X8" i="12"/>
  <c r="W8" i="12"/>
  <c r="AA7" i="12"/>
  <c r="M8" i="9"/>
  <c r="M8" i="7"/>
  <c r="Q11" i="1"/>
  <c r="AF9" i="12"/>
  <c r="AF9" i="6"/>
  <c r="V10" i="1"/>
  <c r="J7" i="9"/>
  <c r="J7" i="7"/>
  <c r="Z8" i="9"/>
  <c r="Z8" i="7"/>
  <c r="B9" i="9"/>
  <c r="B9" i="7"/>
  <c r="U10" i="1"/>
  <c r="AF10" i="1"/>
  <c r="AE11" i="1"/>
  <c r="M10" i="1"/>
  <c r="Y9" i="7"/>
  <c r="Y9" i="9"/>
  <c r="I10" i="1"/>
  <c r="D10" i="1"/>
  <c r="F11" i="1"/>
  <c r="N7" i="9"/>
  <c r="N7" i="7"/>
  <c r="P10" i="1"/>
  <c r="AB11" i="1"/>
  <c r="S11" i="1"/>
  <c r="X10" i="1"/>
  <c r="E10" i="1"/>
  <c r="AC10" i="1"/>
  <c r="AD9" i="1"/>
  <c r="AC8" i="9"/>
  <c r="AC8" i="7"/>
  <c r="Q9" i="9"/>
  <c r="Q9" i="7"/>
  <c r="O10" i="9"/>
  <c r="O10" i="7"/>
  <c r="B11" i="1"/>
  <c r="C10" i="1"/>
  <c r="K10" i="9"/>
  <c r="K10" i="7"/>
  <c r="AA7" i="9"/>
  <c r="AA7" i="7"/>
  <c r="Y11" i="1"/>
  <c r="L10" i="1"/>
  <c r="P8" i="9"/>
  <c r="P8" i="7"/>
  <c r="X8" i="9"/>
  <c r="X8" i="7"/>
  <c r="T8" i="9"/>
  <c r="T8" i="7"/>
  <c r="O12" i="1"/>
  <c r="R10" i="1"/>
  <c r="AD7" i="9"/>
  <c r="AD7" i="7"/>
  <c r="AF8" i="9"/>
  <c r="AF8" i="7"/>
  <c r="L8" i="9"/>
  <c r="L8" i="7"/>
  <c r="W8" i="9"/>
  <c r="W8" i="7"/>
  <c r="AA9" i="1"/>
  <c r="Z10" i="1"/>
  <c r="AE9" i="9"/>
  <c r="AE9" i="7"/>
  <c r="R8" i="9"/>
  <c r="R8" i="7"/>
  <c r="G11" i="1"/>
  <c r="V8" i="9"/>
  <c r="V8" i="7"/>
  <c r="I8" i="9"/>
  <c r="I8" i="7"/>
  <c r="D8" i="9"/>
  <c r="D8" i="7"/>
  <c r="F9" i="9"/>
  <c r="F9" i="7"/>
  <c r="N9" i="1"/>
  <c r="AB9" i="9"/>
  <c r="AB9" i="7"/>
  <c r="S9" i="9"/>
  <c r="S9" i="7"/>
  <c r="W10" i="1"/>
  <c r="T10" i="1"/>
  <c r="E8" i="9"/>
  <c r="E8" i="7"/>
  <c r="C8" i="9"/>
  <c r="C8" i="7"/>
  <c r="U8" i="9"/>
  <c r="U8" i="7"/>
  <c r="Y11" i="6" l="1"/>
  <c r="AC10" i="6"/>
  <c r="D10" i="6"/>
  <c r="V10" i="6"/>
  <c r="L10" i="6"/>
  <c r="AD9" i="6"/>
  <c r="O12" i="6"/>
  <c r="X10" i="6"/>
  <c r="AE11" i="6"/>
  <c r="Q11" i="6"/>
  <c r="Z10" i="6"/>
  <c r="C10" i="6"/>
  <c r="S11" i="6"/>
  <c r="AF10" i="12"/>
  <c r="M10" i="6"/>
  <c r="AA9" i="6"/>
  <c r="B11" i="6"/>
  <c r="AB11" i="6"/>
  <c r="U10" i="6"/>
  <c r="G11" i="6"/>
  <c r="R10" i="6"/>
  <c r="P10" i="6"/>
  <c r="N9" i="6"/>
  <c r="E10" i="6"/>
  <c r="AF9" i="10"/>
  <c r="AF9" i="8"/>
  <c r="I10" i="6"/>
  <c r="T10" i="6"/>
  <c r="H9" i="6"/>
  <c r="W10" i="6"/>
  <c r="F11" i="6"/>
  <c r="H8" i="13"/>
  <c r="H8" i="8"/>
  <c r="H8" i="10"/>
  <c r="R9" i="13"/>
  <c r="R9" i="8"/>
  <c r="R9" i="10"/>
  <c r="H10" i="1"/>
  <c r="W9" i="13"/>
  <c r="W9" i="8"/>
  <c r="W9" i="10"/>
  <c r="E9" i="13"/>
  <c r="E9" i="10"/>
  <c r="E9" i="8"/>
  <c r="Y10" i="13"/>
  <c r="Y10" i="8"/>
  <c r="Y10" i="10"/>
  <c r="AA8" i="13"/>
  <c r="AA8" i="10"/>
  <c r="AA8" i="8"/>
  <c r="Q10" i="13"/>
  <c r="Q10" i="8"/>
  <c r="Q10" i="10"/>
  <c r="D9" i="13"/>
  <c r="D9" i="8"/>
  <c r="D9" i="10"/>
  <c r="P9" i="13"/>
  <c r="P9" i="10"/>
  <c r="P9" i="8"/>
  <c r="V9" i="13"/>
  <c r="V9" i="8"/>
  <c r="V9" i="10"/>
  <c r="U9" i="13"/>
  <c r="U9" i="10"/>
  <c r="U9" i="8"/>
  <c r="AB10" i="13"/>
  <c r="AB10" i="10"/>
  <c r="AB10" i="8"/>
  <c r="L9" i="8"/>
  <c r="L9" i="13"/>
  <c r="L9" i="10"/>
  <c r="AE10" i="13"/>
  <c r="AE10" i="10"/>
  <c r="AE10" i="8"/>
  <c r="Z9" i="13"/>
  <c r="Z9" i="8"/>
  <c r="Z9" i="10"/>
  <c r="AC9" i="13"/>
  <c r="AC9" i="10"/>
  <c r="AC9" i="8"/>
  <c r="X9" i="13"/>
  <c r="X9" i="8"/>
  <c r="X9" i="10"/>
  <c r="M9" i="13"/>
  <c r="M9" i="10"/>
  <c r="M9" i="8"/>
  <c r="K11" i="13"/>
  <c r="K11" i="10"/>
  <c r="K11" i="8"/>
  <c r="AD8" i="13"/>
  <c r="AD8" i="10"/>
  <c r="AD8" i="8"/>
  <c r="F10" i="13"/>
  <c r="F10" i="8"/>
  <c r="F10" i="10"/>
  <c r="I9" i="13"/>
  <c r="I9" i="8"/>
  <c r="I9" i="10"/>
  <c r="O11" i="13"/>
  <c r="O11" i="10"/>
  <c r="O11" i="8"/>
  <c r="N8" i="13"/>
  <c r="N8" i="10"/>
  <c r="N8" i="8"/>
  <c r="B10" i="13"/>
  <c r="B10" i="8"/>
  <c r="B10" i="10"/>
  <c r="T9" i="13"/>
  <c r="T9" i="8"/>
  <c r="T9" i="10"/>
  <c r="C9" i="13"/>
  <c r="C9" i="10"/>
  <c r="C9" i="8"/>
  <c r="J8" i="13"/>
  <c r="J8" i="10"/>
  <c r="J8" i="8"/>
  <c r="H8" i="12"/>
  <c r="H8" i="7"/>
  <c r="H8" i="9"/>
  <c r="S10" i="13"/>
  <c r="S10" i="8"/>
  <c r="S10" i="10"/>
  <c r="AF9" i="13"/>
  <c r="R9" i="12"/>
  <c r="B10" i="12"/>
  <c r="I9" i="12"/>
  <c r="AE10" i="12"/>
  <c r="S10" i="12"/>
  <c r="AB10" i="12"/>
  <c r="M9" i="12"/>
  <c r="Q10" i="12"/>
  <c r="T9" i="12"/>
  <c r="W9" i="12"/>
  <c r="N8" i="12"/>
  <c r="J8" i="12"/>
  <c r="Z9" i="12"/>
  <c r="L9" i="12"/>
  <c r="Y10" i="12"/>
  <c r="C9" i="12"/>
  <c r="U9" i="12"/>
  <c r="AD8" i="12"/>
  <c r="AC9" i="12"/>
  <c r="E9" i="12"/>
  <c r="X9" i="12"/>
  <c r="P9" i="12"/>
  <c r="AA8" i="12"/>
  <c r="O11" i="12"/>
  <c r="F10" i="12"/>
  <c r="D9" i="12"/>
  <c r="V9" i="12"/>
  <c r="K11" i="12"/>
  <c r="W11" i="1"/>
  <c r="AA10" i="1"/>
  <c r="Z11" i="1"/>
  <c r="L9" i="9"/>
  <c r="L9" i="7"/>
  <c r="C9" i="9"/>
  <c r="C9" i="7"/>
  <c r="I11" i="1"/>
  <c r="M11" i="1"/>
  <c r="AF9" i="9"/>
  <c r="AF9" i="7"/>
  <c r="Q12" i="1"/>
  <c r="N10" i="1"/>
  <c r="AB10" i="9"/>
  <c r="AB10" i="7"/>
  <c r="V9" i="9"/>
  <c r="V9" i="7"/>
  <c r="Q10" i="9"/>
  <c r="Q10" i="7"/>
  <c r="AA8" i="9"/>
  <c r="AA8" i="7"/>
  <c r="T9" i="9"/>
  <c r="T9" i="7"/>
  <c r="R11" i="1"/>
  <c r="Y12" i="1"/>
  <c r="B12" i="1"/>
  <c r="E11" i="1"/>
  <c r="X9" i="9"/>
  <c r="X9" i="7"/>
  <c r="S10" i="7"/>
  <c r="S10" i="9"/>
  <c r="P11" i="1"/>
  <c r="F12" i="1"/>
  <c r="D9" i="9"/>
  <c r="D9" i="7"/>
  <c r="I9" i="9"/>
  <c r="I9" i="7"/>
  <c r="M9" i="9"/>
  <c r="M9" i="7"/>
  <c r="AF10" i="6"/>
  <c r="Z9" i="9"/>
  <c r="Z9" i="7"/>
  <c r="AC9" i="9"/>
  <c r="AC9" i="7"/>
  <c r="S12" i="1"/>
  <c r="AD8" i="9"/>
  <c r="AD8" i="7"/>
  <c r="T11" i="1"/>
  <c r="W9" i="9"/>
  <c r="W9" i="7"/>
  <c r="R9" i="9"/>
  <c r="R9" i="7"/>
  <c r="O13" i="1"/>
  <c r="X11" i="1"/>
  <c r="D11" i="1"/>
  <c r="U11" i="1"/>
  <c r="N8" i="9"/>
  <c r="N8" i="7"/>
  <c r="J8" i="7"/>
  <c r="J8" i="9"/>
  <c r="G12" i="1"/>
  <c r="O11" i="9"/>
  <c r="O11" i="7"/>
  <c r="L11" i="1"/>
  <c r="Y10" i="9"/>
  <c r="Y10" i="7"/>
  <c r="C11" i="1"/>
  <c r="B10" i="7"/>
  <c r="B10" i="9"/>
  <c r="AD10" i="1"/>
  <c r="AC11" i="1"/>
  <c r="E9" i="9"/>
  <c r="E9" i="7"/>
  <c r="AB12" i="1"/>
  <c r="P9" i="9"/>
  <c r="P9" i="7"/>
  <c r="F10" i="7"/>
  <c r="F10" i="9"/>
  <c r="AF11" i="1"/>
  <c r="AE12" i="1"/>
  <c r="AE10" i="9"/>
  <c r="AE10" i="7"/>
  <c r="U9" i="9"/>
  <c r="U9" i="7"/>
  <c r="V11" i="1"/>
  <c r="K11" i="9"/>
  <c r="K11" i="7"/>
  <c r="C11" i="6" l="1"/>
  <c r="P11" i="6"/>
  <c r="X11" i="6"/>
  <c r="O13" i="6"/>
  <c r="U11" i="6"/>
  <c r="D11" i="6"/>
  <c r="I11" i="6"/>
  <c r="L11" i="6"/>
  <c r="AB12" i="6"/>
  <c r="Z11" i="6"/>
  <c r="V11" i="6"/>
  <c r="G12" i="6"/>
  <c r="B12" i="6"/>
  <c r="AA10" i="6"/>
  <c r="AE12" i="6"/>
  <c r="M11" i="6"/>
  <c r="AC11" i="6"/>
  <c r="R11" i="6"/>
  <c r="Q12" i="6"/>
  <c r="AF10" i="10"/>
  <c r="AF10" i="8"/>
  <c r="F12" i="6"/>
  <c r="Y12" i="6"/>
  <c r="AD10" i="6"/>
  <c r="AF11" i="12"/>
  <c r="H10" i="6"/>
  <c r="E11" i="6"/>
  <c r="T11" i="6"/>
  <c r="N10" i="6"/>
  <c r="W11" i="6"/>
  <c r="S12" i="6"/>
  <c r="I10" i="13"/>
  <c r="I10" i="10"/>
  <c r="I10" i="8"/>
  <c r="N9" i="13"/>
  <c r="N9" i="8"/>
  <c r="N9" i="10"/>
  <c r="P10" i="13"/>
  <c r="P10" i="8"/>
  <c r="P10" i="10"/>
  <c r="H11" i="1"/>
  <c r="AE11" i="13"/>
  <c r="AE11" i="10"/>
  <c r="AE11" i="8"/>
  <c r="M10" i="13"/>
  <c r="M10" i="8"/>
  <c r="M10" i="10"/>
  <c r="J9" i="13"/>
  <c r="J9" i="10"/>
  <c r="J9" i="8"/>
  <c r="V10" i="13"/>
  <c r="V10" i="8"/>
  <c r="V10" i="10"/>
  <c r="AB11" i="8"/>
  <c r="AB11" i="10"/>
  <c r="AB11" i="13"/>
  <c r="Y11" i="13"/>
  <c r="Y11" i="8"/>
  <c r="Y11" i="10"/>
  <c r="G11" i="13"/>
  <c r="G11" i="8"/>
  <c r="G11" i="10"/>
  <c r="R10" i="10"/>
  <c r="R10" i="13"/>
  <c r="R10" i="8"/>
  <c r="K12" i="13"/>
  <c r="K12" i="10"/>
  <c r="K12" i="8"/>
  <c r="S11" i="13"/>
  <c r="S11" i="8"/>
  <c r="S11" i="10"/>
  <c r="AD9" i="13"/>
  <c r="AD9" i="8"/>
  <c r="AD9" i="10"/>
  <c r="X10" i="13"/>
  <c r="X10" i="8"/>
  <c r="X10" i="10"/>
  <c r="O12" i="13"/>
  <c r="O12" i="8"/>
  <c r="O12" i="10"/>
  <c r="D10" i="13"/>
  <c r="D10" i="8"/>
  <c r="D10" i="10"/>
  <c r="E10" i="13"/>
  <c r="E10" i="8"/>
  <c r="E10" i="10"/>
  <c r="C10" i="13"/>
  <c r="C10" i="8"/>
  <c r="C10" i="10"/>
  <c r="W10" i="13"/>
  <c r="W10" i="10"/>
  <c r="W10" i="8"/>
  <c r="H9" i="12"/>
  <c r="H9" i="9"/>
  <c r="H9" i="7"/>
  <c r="B11" i="13"/>
  <c r="B11" i="8"/>
  <c r="B11" i="10"/>
  <c r="Q11" i="13"/>
  <c r="Q11" i="10"/>
  <c r="Q11" i="8"/>
  <c r="Z10" i="10"/>
  <c r="Z10" i="13"/>
  <c r="Z10" i="8"/>
  <c r="U10" i="13"/>
  <c r="U10" i="8"/>
  <c r="U10" i="10"/>
  <c r="AA9" i="13"/>
  <c r="AA9" i="10"/>
  <c r="AA9" i="8"/>
  <c r="H9" i="8"/>
  <c r="H9" i="13"/>
  <c r="H9" i="10"/>
  <c r="F11" i="13"/>
  <c r="F11" i="8"/>
  <c r="F11" i="10"/>
  <c r="AC10" i="13"/>
  <c r="AC10" i="8"/>
  <c r="AC10" i="10"/>
  <c r="G9" i="13"/>
  <c r="G9" i="8"/>
  <c r="G9" i="10"/>
  <c r="T10" i="13"/>
  <c r="T10" i="8"/>
  <c r="T10" i="10"/>
  <c r="L10" i="13"/>
  <c r="L10" i="10"/>
  <c r="L10" i="8"/>
  <c r="AF10" i="13"/>
  <c r="G9" i="12"/>
  <c r="E10" i="12"/>
  <c r="R10" i="12"/>
  <c r="M10" i="12"/>
  <c r="Q11" i="12"/>
  <c r="C10" i="12"/>
  <c r="J9" i="12"/>
  <c r="D10" i="12"/>
  <c r="O12" i="12"/>
  <c r="T10" i="12"/>
  <c r="S11" i="12"/>
  <c r="F11" i="12"/>
  <c r="L10" i="12"/>
  <c r="G11" i="12"/>
  <c r="X10" i="12"/>
  <c r="P10" i="12"/>
  <c r="Y11" i="12"/>
  <c r="K12" i="12"/>
  <c r="AD9" i="12"/>
  <c r="V10" i="12"/>
  <c r="U10" i="12"/>
  <c r="B11" i="12"/>
  <c r="AA9" i="12"/>
  <c r="AB11" i="12"/>
  <c r="AE11" i="12"/>
  <c r="AC10" i="12"/>
  <c r="N9" i="12"/>
  <c r="I10" i="12"/>
  <c r="Z10" i="12"/>
  <c r="W10" i="12"/>
  <c r="R10" i="9"/>
  <c r="R10" i="7"/>
  <c r="M10" i="9"/>
  <c r="M10" i="7"/>
  <c r="W12" i="1"/>
  <c r="G11" i="9"/>
  <c r="G11" i="7"/>
  <c r="J9" i="9"/>
  <c r="J9" i="7"/>
  <c r="D10" i="9"/>
  <c r="D10" i="7"/>
  <c r="B13" i="1"/>
  <c r="Y11" i="9"/>
  <c r="Y11" i="7"/>
  <c r="I12" i="1"/>
  <c r="AB13" i="1"/>
  <c r="AC12" i="1"/>
  <c r="AD11" i="1"/>
  <c r="AC10" i="9"/>
  <c r="AC10" i="7"/>
  <c r="D12" i="1"/>
  <c r="X10" i="9"/>
  <c r="X10" i="7"/>
  <c r="S11" i="7"/>
  <c r="S11" i="9"/>
  <c r="AF10" i="9"/>
  <c r="AF10" i="7"/>
  <c r="F11" i="9"/>
  <c r="F11" i="7"/>
  <c r="P12" i="1"/>
  <c r="E12" i="1"/>
  <c r="N11" i="1"/>
  <c r="Q11" i="9"/>
  <c r="Q11" i="7"/>
  <c r="M12" i="1"/>
  <c r="I10" i="9"/>
  <c r="I10" i="7"/>
  <c r="AD9" i="9"/>
  <c r="AD9" i="7"/>
  <c r="AA11" i="1"/>
  <c r="Z12" i="1"/>
  <c r="Z10" i="9"/>
  <c r="Z10" i="7"/>
  <c r="V10" i="9"/>
  <c r="V10" i="7"/>
  <c r="G13" i="1"/>
  <c r="O14" i="1"/>
  <c r="T10" i="9"/>
  <c r="T10" i="7"/>
  <c r="Y13" i="1"/>
  <c r="AA9" i="9"/>
  <c r="AA9" i="7"/>
  <c r="C12" i="1"/>
  <c r="L12" i="1"/>
  <c r="G9" i="9"/>
  <c r="G9" i="7"/>
  <c r="U10" i="9"/>
  <c r="U10" i="7"/>
  <c r="X12" i="1"/>
  <c r="T12" i="1"/>
  <c r="S13" i="1"/>
  <c r="Q13" i="1"/>
  <c r="W10" i="9"/>
  <c r="W10" i="7"/>
  <c r="V12" i="1"/>
  <c r="AF11" i="6"/>
  <c r="AF12" i="1"/>
  <c r="AE13" i="1"/>
  <c r="AE11" i="9"/>
  <c r="AE11" i="7"/>
  <c r="AB11" i="9"/>
  <c r="AB11" i="7"/>
  <c r="C10" i="9"/>
  <c r="C10" i="7"/>
  <c r="L10" i="9"/>
  <c r="L10" i="7"/>
  <c r="U12" i="1"/>
  <c r="O12" i="9"/>
  <c r="O12" i="7"/>
  <c r="F13" i="1"/>
  <c r="P10" i="9"/>
  <c r="P10" i="7"/>
  <c r="E10" i="9"/>
  <c r="E10" i="7"/>
  <c r="B11" i="9"/>
  <c r="B11" i="7"/>
  <c r="R12" i="1"/>
  <c r="K12" i="9"/>
  <c r="K12" i="7"/>
  <c r="N9" i="9"/>
  <c r="N9" i="7"/>
  <c r="M12" i="6" l="1"/>
  <c r="G13" i="6"/>
  <c r="F13" i="6"/>
  <c r="AE13" i="6"/>
  <c r="D12" i="6"/>
  <c r="AF11" i="10"/>
  <c r="AF11" i="8"/>
  <c r="T12" i="6"/>
  <c r="O14" i="6"/>
  <c r="U12" i="6"/>
  <c r="L12" i="6"/>
  <c r="P12" i="6"/>
  <c r="AD11" i="6"/>
  <c r="B13" i="6"/>
  <c r="N11" i="6"/>
  <c r="C12" i="6"/>
  <c r="R12" i="6"/>
  <c r="AA11" i="6"/>
  <c r="AB13" i="6"/>
  <c r="V12" i="6"/>
  <c r="W12" i="6"/>
  <c r="I12" i="6"/>
  <c r="AC12" i="6"/>
  <c r="Y13" i="6"/>
  <c r="H11" i="6"/>
  <c r="X12" i="6"/>
  <c r="E12" i="6"/>
  <c r="Z12" i="6"/>
  <c r="Q13" i="6"/>
  <c r="S13" i="6"/>
  <c r="AF11" i="13"/>
  <c r="R11" i="13"/>
  <c r="R11" i="8"/>
  <c r="R11" i="10"/>
  <c r="AE12" i="13"/>
  <c r="AE12" i="8"/>
  <c r="AE12" i="10"/>
  <c r="AA10" i="13"/>
  <c r="AA10" i="10"/>
  <c r="AA10" i="8"/>
  <c r="AB12" i="13"/>
  <c r="AB12" i="10"/>
  <c r="AB12" i="8"/>
  <c r="Q12" i="13"/>
  <c r="Q12" i="8"/>
  <c r="Q12" i="10"/>
  <c r="J10" i="13"/>
  <c r="J10" i="8"/>
  <c r="J10" i="10"/>
  <c r="B12" i="13"/>
  <c r="B12" i="8"/>
  <c r="B12" i="10"/>
  <c r="U11" i="13"/>
  <c r="U11" i="8"/>
  <c r="U11" i="10"/>
  <c r="G12" i="13"/>
  <c r="G12" i="8"/>
  <c r="G12" i="10"/>
  <c r="H10" i="9"/>
  <c r="H10" i="12"/>
  <c r="H10" i="7"/>
  <c r="V11" i="13"/>
  <c r="V11" i="10"/>
  <c r="V11" i="8"/>
  <c r="Z11" i="13"/>
  <c r="Z11" i="8"/>
  <c r="Z11" i="10"/>
  <c r="P11" i="13"/>
  <c r="P11" i="10"/>
  <c r="P11" i="8"/>
  <c r="K13" i="13"/>
  <c r="K13" i="8"/>
  <c r="K13" i="10"/>
  <c r="F12" i="10"/>
  <c r="F12" i="13"/>
  <c r="F12" i="8"/>
  <c r="L11" i="13"/>
  <c r="L11" i="8"/>
  <c r="L11" i="10"/>
  <c r="G10" i="13"/>
  <c r="G10" i="8"/>
  <c r="G10" i="10"/>
  <c r="H10" i="13"/>
  <c r="H10" i="8"/>
  <c r="H10" i="10"/>
  <c r="W11" i="13"/>
  <c r="W11" i="10"/>
  <c r="W11" i="8"/>
  <c r="T11" i="13"/>
  <c r="T11" i="8"/>
  <c r="T11" i="10"/>
  <c r="Y12" i="13"/>
  <c r="Y12" i="8"/>
  <c r="Y12" i="10"/>
  <c r="S12" i="13"/>
  <c r="S12" i="10"/>
  <c r="S12" i="8"/>
  <c r="C11" i="13"/>
  <c r="C11" i="8"/>
  <c r="C11" i="10"/>
  <c r="I11" i="13"/>
  <c r="I11" i="10"/>
  <c r="I11" i="8"/>
  <c r="M11" i="13"/>
  <c r="M11" i="10"/>
  <c r="M11" i="8"/>
  <c r="O13" i="13"/>
  <c r="O13" i="10"/>
  <c r="O13" i="8"/>
  <c r="AD10" i="8"/>
  <c r="AD10" i="13"/>
  <c r="AD10" i="10"/>
  <c r="D11" i="13"/>
  <c r="D11" i="8"/>
  <c r="D11" i="10"/>
  <c r="N10" i="8"/>
  <c r="N10" i="13"/>
  <c r="N10" i="10"/>
  <c r="X11" i="10"/>
  <c r="X11" i="13"/>
  <c r="X11" i="8"/>
  <c r="AC11" i="13"/>
  <c r="AC11" i="10"/>
  <c r="AC11" i="8"/>
  <c r="H12" i="1"/>
  <c r="E11" i="13"/>
  <c r="E11" i="10"/>
  <c r="E11" i="8"/>
  <c r="F12" i="12"/>
  <c r="U11" i="12"/>
  <c r="Q12" i="12"/>
  <c r="T11" i="12"/>
  <c r="C11" i="12"/>
  <c r="Z11" i="12"/>
  <c r="M11" i="12"/>
  <c r="V11" i="12"/>
  <c r="D11" i="12"/>
  <c r="AE12" i="12"/>
  <c r="O13" i="12"/>
  <c r="G12" i="12"/>
  <c r="AC11" i="12"/>
  <c r="AB12" i="12"/>
  <c r="S12" i="12"/>
  <c r="X11" i="12"/>
  <c r="L11" i="12"/>
  <c r="G10" i="12"/>
  <c r="K13" i="12"/>
  <c r="AD10" i="12"/>
  <c r="N10" i="12"/>
  <c r="P11" i="12"/>
  <c r="B12" i="12"/>
  <c r="R11" i="12"/>
  <c r="Y12" i="12"/>
  <c r="E11" i="12"/>
  <c r="AA10" i="12"/>
  <c r="I11" i="12"/>
  <c r="W11" i="12"/>
  <c r="J10" i="12"/>
  <c r="U11" i="9"/>
  <c r="U11" i="7"/>
  <c r="AE12" i="9"/>
  <c r="AE12" i="7"/>
  <c r="Q14" i="1"/>
  <c r="X13" i="1"/>
  <c r="C13" i="1"/>
  <c r="Y14" i="1"/>
  <c r="N10" i="9"/>
  <c r="N10" i="7"/>
  <c r="AD12" i="1"/>
  <c r="AC13" i="1"/>
  <c r="AB12" i="9"/>
  <c r="AB12" i="7"/>
  <c r="W11" i="9"/>
  <c r="W11" i="7"/>
  <c r="F14" i="1"/>
  <c r="V11" i="9"/>
  <c r="V11" i="7"/>
  <c r="Q12" i="9"/>
  <c r="Q12" i="7"/>
  <c r="K13" i="9"/>
  <c r="K13" i="7"/>
  <c r="T13" i="1"/>
  <c r="X11" i="9"/>
  <c r="X11" i="7"/>
  <c r="L13" i="1"/>
  <c r="C11" i="9"/>
  <c r="C11" i="7"/>
  <c r="AD10" i="9"/>
  <c r="AD10" i="7"/>
  <c r="Y12" i="9"/>
  <c r="Y12" i="7"/>
  <c r="G12" i="9"/>
  <c r="G12" i="7"/>
  <c r="M11" i="9"/>
  <c r="M11" i="7"/>
  <c r="E11" i="9"/>
  <c r="E11" i="7"/>
  <c r="P13" i="1"/>
  <c r="D13" i="1"/>
  <c r="AC11" i="9"/>
  <c r="AC11" i="7"/>
  <c r="J10" i="9"/>
  <c r="J10" i="7"/>
  <c r="F12" i="9"/>
  <c r="F12" i="7"/>
  <c r="AF12" i="12"/>
  <c r="AF12" i="6"/>
  <c r="S14" i="1"/>
  <c r="T11" i="9"/>
  <c r="T11" i="7"/>
  <c r="L11" i="9"/>
  <c r="L11" i="7"/>
  <c r="O13" i="9"/>
  <c r="O13" i="7"/>
  <c r="G14" i="1"/>
  <c r="E13" i="1"/>
  <c r="P11" i="9"/>
  <c r="P11" i="7"/>
  <c r="D11" i="9"/>
  <c r="D11" i="7"/>
  <c r="I13" i="1"/>
  <c r="B14" i="1"/>
  <c r="O15" i="1"/>
  <c r="Z11" i="9"/>
  <c r="Z11" i="7"/>
  <c r="AA10" i="9"/>
  <c r="AA10" i="7"/>
  <c r="R13" i="1"/>
  <c r="U13" i="1"/>
  <c r="V13" i="1"/>
  <c r="R11" i="9"/>
  <c r="R11" i="7"/>
  <c r="AF13" i="1"/>
  <c r="AE14" i="1"/>
  <c r="AF11" i="9"/>
  <c r="AF11" i="7"/>
  <c r="S12" i="7"/>
  <c r="S12" i="9"/>
  <c r="G10" i="9"/>
  <c r="G10" i="7"/>
  <c r="AA12" i="1"/>
  <c r="Z13" i="1"/>
  <c r="M13" i="1"/>
  <c r="N12" i="1"/>
  <c r="AB14" i="1"/>
  <c r="I11" i="9"/>
  <c r="I11" i="7"/>
  <c r="B12" i="7"/>
  <c r="B12" i="9"/>
  <c r="W13" i="1"/>
  <c r="U13" i="6" l="1"/>
  <c r="V13" i="6"/>
  <c r="R13" i="6"/>
  <c r="Y14" i="6"/>
  <c r="C13" i="6"/>
  <c r="T13" i="6"/>
  <c r="E13" i="6"/>
  <c r="Q14" i="6"/>
  <c r="W13" i="6"/>
  <c r="F14" i="6"/>
  <c r="AE14" i="6"/>
  <c r="B14" i="6"/>
  <c r="P13" i="6"/>
  <c r="Z13" i="6"/>
  <c r="AC13" i="6"/>
  <c r="AD12" i="6"/>
  <c r="G14" i="6"/>
  <c r="O15" i="6"/>
  <c r="AB14" i="6"/>
  <c r="I13" i="6"/>
  <c r="N12" i="6"/>
  <c r="S14" i="6"/>
  <c r="AF12" i="10"/>
  <c r="AF12" i="8"/>
  <c r="AA12" i="6"/>
  <c r="X13" i="6"/>
  <c r="D13" i="6"/>
  <c r="AF13" i="12"/>
  <c r="L13" i="6"/>
  <c r="H12" i="6"/>
  <c r="M13" i="6"/>
  <c r="H11" i="13"/>
  <c r="H11" i="10"/>
  <c r="H11" i="8"/>
  <c r="W12" i="13"/>
  <c r="W12" i="8"/>
  <c r="W12" i="10"/>
  <c r="S13" i="13"/>
  <c r="S13" i="8"/>
  <c r="S13" i="10"/>
  <c r="AE13" i="13"/>
  <c r="AE13" i="10"/>
  <c r="AE13" i="8"/>
  <c r="G13" i="13"/>
  <c r="G13" i="10"/>
  <c r="G13" i="8"/>
  <c r="AD11" i="13"/>
  <c r="AD11" i="8"/>
  <c r="AD11" i="10"/>
  <c r="L12" i="13"/>
  <c r="L12" i="10"/>
  <c r="L12" i="8"/>
  <c r="I12" i="13"/>
  <c r="I12" i="8"/>
  <c r="I12" i="10"/>
  <c r="X12" i="13"/>
  <c r="X12" i="8"/>
  <c r="X12" i="10"/>
  <c r="H13" i="1"/>
  <c r="Q13" i="13"/>
  <c r="Q13" i="10"/>
  <c r="Q13" i="8"/>
  <c r="N11" i="13"/>
  <c r="N11" i="10"/>
  <c r="N11" i="8"/>
  <c r="K14" i="10"/>
  <c r="K14" i="13"/>
  <c r="K14" i="8"/>
  <c r="R12" i="10"/>
  <c r="R12" i="13"/>
  <c r="R12" i="8"/>
  <c r="AC12" i="13"/>
  <c r="AC12" i="8"/>
  <c r="AC12" i="10"/>
  <c r="Y13" i="13"/>
  <c r="Y13" i="10"/>
  <c r="Y13" i="8"/>
  <c r="D12" i="13"/>
  <c r="D12" i="8"/>
  <c r="D12" i="10"/>
  <c r="C12" i="13"/>
  <c r="C12" i="8"/>
  <c r="C12" i="10"/>
  <c r="V12" i="8"/>
  <c r="V12" i="10"/>
  <c r="V12" i="13"/>
  <c r="F13" i="13"/>
  <c r="F13" i="8"/>
  <c r="F13" i="10"/>
  <c r="U12" i="13"/>
  <c r="U12" i="8"/>
  <c r="U12" i="10"/>
  <c r="AB13" i="13"/>
  <c r="AB13" i="8"/>
  <c r="AB13" i="10"/>
  <c r="P12" i="13"/>
  <c r="P12" i="8"/>
  <c r="P12" i="10"/>
  <c r="O14" i="13"/>
  <c r="O14" i="8"/>
  <c r="O14" i="10"/>
  <c r="H11" i="9"/>
  <c r="H11" i="12"/>
  <c r="H11" i="7"/>
  <c r="M12" i="13"/>
  <c r="M12" i="10"/>
  <c r="M12" i="8"/>
  <c r="Z12" i="13"/>
  <c r="Z12" i="10"/>
  <c r="Z12" i="8"/>
  <c r="J11" i="13"/>
  <c r="J11" i="10"/>
  <c r="J11" i="8"/>
  <c r="AA11" i="13"/>
  <c r="AA11" i="8"/>
  <c r="AA11" i="10"/>
  <c r="T12" i="13"/>
  <c r="T12" i="10"/>
  <c r="T12" i="8"/>
  <c r="E12" i="13"/>
  <c r="E12" i="10"/>
  <c r="E12" i="8"/>
  <c r="B13" i="13"/>
  <c r="B13" i="10"/>
  <c r="B13" i="8"/>
  <c r="AF12" i="13"/>
  <c r="T12" i="12"/>
  <c r="Q13" i="12"/>
  <c r="AE13" i="12"/>
  <c r="AC12" i="12"/>
  <c r="Y13" i="12"/>
  <c r="W12" i="12"/>
  <c r="N11" i="12"/>
  <c r="M12" i="12"/>
  <c r="R12" i="12"/>
  <c r="B13" i="12"/>
  <c r="I12" i="12"/>
  <c r="E12" i="12"/>
  <c r="D12" i="12"/>
  <c r="L12" i="12"/>
  <c r="Z12" i="12"/>
  <c r="AB13" i="12"/>
  <c r="S13" i="12"/>
  <c r="X12" i="12"/>
  <c r="K14" i="12"/>
  <c r="V12" i="12"/>
  <c r="U12" i="12"/>
  <c r="J11" i="12"/>
  <c r="O14" i="12"/>
  <c r="AA11" i="12"/>
  <c r="G13" i="12"/>
  <c r="AD11" i="12"/>
  <c r="P12" i="12"/>
  <c r="F13" i="12"/>
  <c r="C12" i="12"/>
  <c r="W14" i="1"/>
  <c r="N13" i="1"/>
  <c r="V12" i="9"/>
  <c r="V12" i="7"/>
  <c r="R14" i="1"/>
  <c r="O16" i="1"/>
  <c r="B13" i="9"/>
  <c r="B13" i="7"/>
  <c r="S15" i="1"/>
  <c r="AD11" i="9"/>
  <c r="AD11" i="7"/>
  <c r="L14" i="1"/>
  <c r="T14" i="1"/>
  <c r="F13" i="7"/>
  <c r="F13" i="9"/>
  <c r="X14" i="1"/>
  <c r="U14" i="1"/>
  <c r="J11" i="7"/>
  <c r="J11" i="9"/>
  <c r="S13" i="9"/>
  <c r="S13" i="7"/>
  <c r="D14" i="1"/>
  <c r="L12" i="9"/>
  <c r="L12" i="7"/>
  <c r="T12" i="9"/>
  <c r="T12" i="7"/>
  <c r="Y13" i="7"/>
  <c r="Y13" i="9"/>
  <c r="C14" i="1"/>
  <c r="Q13" i="9"/>
  <c r="Q13" i="7"/>
  <c r="W12" i="9"/>
  <c r="W12" i="7"/>
  <c r="AB13" i="9"/>
  <c r="AB13" i="7"/>
  <c r="N11" i="9"/>
  <c r="N11" i="7"/>
  <c r="AA13" i="1"/>
  <c r="Z14" i="1"/>
  <c r="Z12" i="9"/>
  <c r="Z12" i="7"/>
  <c r="K14" i="9"/>
  <c r="K14" i="7"/>
  <c r="AF13" i="6"/>
  <c r="V14" i="1"/>
  <c r="O14" i="9"/>
  <c r="O14" i="7"/>
  <c r="I14" i="1"/>
  <c r="G15" i="1"/>
  <c r="AF12" i="9"/>
  <c r="AF12" i="7"/>
  <c r="D12" i="9"/>
  <c r="D12" i="7"/>
  <c r="P12" i="9"/>
  <c r="P12" i="7"/>
  <c r="F15" i="1"/>
  <c r="Y15" i="1"/>
  <c r="C12" i="9"/>
  <c r="C12" i="7"/>
  <c r="E12" i="9"/>
  <c r="E12" i="7"/>
  <c r="AA11" i="9"/>
  <c r="AA11" i="7"/>
  <c r="P14" i="1"/>
  <c r="AB15" i="1"/>
  <c r="M12" i="9"/>
  <c r="M12" i="7"/>
  <c r="R12" i="9"/>
  <c r="R12" i="7"/>
  <c r="M14" i="1"/>
  <c r="AF14" i="1"/>
  <c r="AE15" i="1"/>
  <c r="AE13" i="9"/>
  <c r="AE13" i="7"/>
  <c r="U12" i="9"/>
  <c r="U12" i="7"/>
  <c r="B15" i="1"/>
  <c r="I12" i="9"/>
  <c r="I12" i="7"/>
  <c r="E14" i="1"/>
  <c r="G13" i="9"/>
  <c r="G13" i="7"/>
  <c r="AC14" i="1"/>
  <c r="AD13" i="1"/>
  <c r="AC12" i="9"/>
  <c r="AC12" i="7"/>
  <c r="X12" i="9"/>
  <c r="X12" i="7"/>
  <c r="Q15" i="1"/>
  <c r="G15" i="6" l="1"/>
  <c r="AA13" i="6"/>
  <c r="N13" i="6"/>
  <c r="AD13" i="6"/>
  <c r="AE15" i="6"/>
  <c r="I14" i="6"/>
  <c r="T14" i="6"/>
  <c r="W14" i="6"/>
  <c r="M14" i="6"/>
  <c r="Y15" i="6"/>
  <c r="D14" i="6"/>
  <c r="AF13" i="10"/>
  <c r="AF13" i="8"/>
  <c r="Z14" i="6"/>
  <c r="E14" i="6"/>
  <c r="F15" i="6"/>
  <c r="V14" i="6"/>
  <c r="S15" i="6"/>
  <c r="X14" i="6"/>
  <c r="AC14" i="6"/>
  <c r="L14" i="6"/>
  <c r="H13" i="6"/>
  <c r="Q15" i="6"/>
  <c r="B15" i="6"/>
  <c r="AB15" i="6"/>
  <c r="O16" i="6"/>
  <c r="P14" i="6"/>
  <c r="C14" i="6"/>
  <c r="U14" i="6"/>
  <c r="R14" i="6"/>
  <c r="H14" i="1"/>
  <c r="S14" i="8"/>
  <c r="S14" i="13"/>
  <c r="S14" i="10"/>
  <c r="F14" i="13"/>
  <c r="F14" i="8"/>
  <c r="F14" i="10"/>
  <c r="L13" i="10"/>
  <c r="L13" i="13"/>
  <c r="L13" i="8"/>
  <c r="J12" i="13"/>
  <c r="J12" i="8"/>
  <c r="J12" i="10"/>
  <c r="AE14" i="8"/>
  <c r="AE14" i="10"/>
  <c r="AE14" i="13"/>
  <c r="P13" i="13"/>
  <c r="P13" i="10"/>
  <c r="P13" i="8"/>
  <c r="R13" i="13"/>
  <c r="R13" i="8"/>
  <c r="R13" i="10"/>
  <c r="AA12" i="13"/>
  <c r="AA12" i="10"/>
  <c r="AA12" i="8"/>
  <c r="H12" i="12"/>
  <c r="H12" i="7"/>
  <c r="H12" i="9"/>
  <c r="Z13" i="13"/>
  <c r="Z13" i="8"/>
  <c r="Z13" i="10"/>
  <c r="X13" i="13"/>
  <c r="X13" i="8"/>
  <c r="X13" i="10"/>
  <c r="G14" i="8"/>
  <c r="G14" i="13"/>
  <c r="G14" i="10"/>
  <c r="K15" i="13"/>
  <c r="K15" i="8"/>
  <c r="K15" i="10"/>
  <c r="B14" i="8"/>
  <c r="B14" i="13"/>
  <c r="B14" i="10"/>
  <c r="AB14" i="13"/>
  <c r="AB14" i="8"/>
  <c r="AB14" i="10"/>
  <c r="H12" i="13"/>
  <c r="H12" i="10"/>
  <c r="H12" i="8"/>
  <c r="AD12" i="13"/>
  <c r="AD12" i="8"/>
  <c r="AD12" i="10"/>
  <c r="D13" i="10"/>
  <c r="D13" i="8"/>
  <c r="Q14" i="13"/>
  <c r="Q14" i="8"/>
  <c r="Q14" i="10"/>
  <c r="E13" i="13"/>
  <c r="E13" i="8"/>
  <c r="E13" i="10"/>
  <c r="U13" i="13"/>
  <c r="U13" i="8"/>
  <c r="U13" i="10"/>
  <c r="AC13" i="13"/>
  <c r="AC13" i="8"/>
  <c r="AC13" i="10"/>
  <c r="I13" i="13"/>
  <c r="I13" i="10"/>
  <c r="I13" i="8"/>
  <c r="V13" i="13"/>
  <c r="V13" i="8"/>
  <c r="V13" i="10"/>
  <c r="C13" i="13"/>
  <c r="C13" i="10"/>
  <c r="C13" i="8"/>
  <c r="Y14" i="13"/>
  <c r="Y14" i="8"/>
  <c r="Y14" i="10"/>
  <c r="W13" i="13"/>
  <c r="W13" i="8"/>
  <c r="W13" i="10"/>
  <c r="T13" i="13"/>
  <c r="T13" i="10"/>
  <c r="T13" i="8"/>
  <c r="O15" i="13"/>
  <c r="O15" i="8"/>
  <c r="O15" i="10"/>
  <c r="N12" i="13"/>
  <c r="N12" i="8"/>
  <c r="N12" i="10"/>
  <c r="M13" i="13"/>
  <c r="M13" i="8"/>
  <c r="M13" i="10"/>
  <c r="D13" i="13"/>
  <c r="AF13" i="13"/>
  <c r="E13" i="12"/>
  <c r="P13" i="12"/>
  <c r="K15" i="12"/>
  <c r="M13" i="12"/>
  <c r="V13" i="12"/>
  <c r="Z13" i="12"/>
  <c r="S14" i="12"/>
  <c r="N12" i="12"/>
  <c r="W13" i="12"/>
  <c r="AC13" i="12"/>
  <c r="B14" i="12"/>
  <c r="J12" i="12"/>
  <c r="Y14" i="12"/>
  <c r="C13" i="12"/>
  <c r="T13" i="12"/>
  <c r="L13" i="12"/>
  <c r="D13" i="12"/>
  <c r="X13" i="12"/>
  <c r="AE14" i="12"/>
  <c r="AB14" i="12"/>
  <c r="G14" i="12"/>
  <c r="U13" i="12"/>
  <c r="AA12" i="12"/>
  <c r="Q14" i="12"/>
  <c r="AD12" i="12"/>
  <c r="F14" i="12"/>
  <c r="I13" i="12"/>
  <c r="O15" i="12"/>
  <c r="R13" i="12"/>
  <c r="AC15" i="1"/>
  <c r="AD14" i="1"/>
  <c r="E15" i="1"/>
  <c r="B16" i="1"/>
  <c r="J12" i="9"/>
  <c r="J12" i="7"/>
  <c r="AB14" i="9"/>
  <c r="AB14" i="7"/>
  <c r="G16" i="1"/>
  <c r="Z13" i="9"/>
  <c r="Z13" i="7"/>
  <c r="D15" i="1"/>
  <c r="X15" i="1"/>
  <c r="T15" i="1"/>
  <c r="L13" i="9"/>
  <c r="L13" i="7"/>
  <c r="R13" i="9"/>
  <c r="R13" i="7"/>
  <c r="W15" i="1"/>
  <c r="Q14" i="9"/>
  <c r="Q14" i="7"/>
  <c r="AC13" i="9"/>
  <c r="AC13" i="7"/>
  <c r="E13" i="9"/>
  <c r="E13" i="7"/>
  <c r="B14" i="9"/>
  <c r="B14" i="7"/>
  <c r="M15" i="1"/>
  <c r="P15" i="1"/>
  <c r="F16" i="1"/>
  <c r="G14" i="9"/>
  <c r="G14" i="7"/>
  <c r="AA14" i="1"/>
  <c r="Z15" i="1"/>
  <c r="D13" i="9"/>
  <c r="D13" i="7"/>
  <c r="U15" i="1"/>
  <c r="X13" i="9"/>
  <c r="X13" i="7"/>
  <c r="T13" i="9"/>
  <c r="T13" i="7"/>
  <c r="S14" i="9"/>
  <c r="S14" i="7"/>
  <c r="O15" i="9"/>
  <c r="O15" i="7"/>
  <c r="N14" i="1"/>
  <c r="W13" i="7"/>
  <c r="W13" i="9"/>
  <c r="AF14" i="12"/>
  <c r="AF14" i="6"/>
  <c r="AB16" i="1"/>
  <c r="P13" i="9"/>
  <c r="P13" i="7"/>
  <c r="Y16" i="1"/>
  <c r="F14" i="9"/>
  <c r="F14" i="7"/>
  <c r="I13" i="9"/>
  <c r="I13" i="7"/>
  <c r="V13" i="9"/>
  <c r="V13" i="7"/>
  <c r="C15" i="1"/>
  <c r="R15" i="1"/>
  <c r="N12" i="9"/>
  <c r="N12" i="7"/>
  <c r="Q16" i="1"/>
  <c r="AE16" i="1"/>
  <c r="AF15" i="1"/>
  <c r="AE14" i="9"/>
  <c r="AE14" i="7"/>
  <c r="M13" i="9"/>
  <c r="M13" i="7"/>
  <c r="Y14" i="9"/>
  <c r="Y14" i="7"/>
  <c r="AD12" i="9"/>
  <c r="AD12" i="7"/>
  <c r="I15" i="1"/>
  <c r="V15" i="1"/>
  <c r="AF13" i="9"/>
  <c r="AF13" i="7"/>
  <c r="K15" i="9"/>
  <c r="K15" i="7"/>
  <c r="C13" i="9"/>
  <c r="C13" i="7"/>
  <c r="U13" i="9"/>
  <c r="U13" i="7"/>
  <c r="L15" i="1"/>
  <c r="S16" i="1"/>
  <c r="O17" i="1"/>
  <c r="AA12" i="9"/>
  <c r="AA12" i="7"/>
  <c r="S16" i="6" l="1"/>
  <c r="L15" i="6"/>
  <c r="R15" i="6"/>
  <c r="T15" i="6"/>
  <c r="AD14" i="6"/>
  <c r="AF14" i="8"/>
  <c r="AF14" i="10"/>
  <c r="D15" i="6"/>
  <c r="C15" i="6"/>
  <c r="AC15" i="6"/>
  <c r="N14" i="6"/>
  <c r="M15" i="6"/>
  <c r="AA14" i="6"/>
  <c r="G16" i="6"/>
  <c r="H14" i="6"/>
  <c r="I15" i="6"/>
  <c r="B16" i="6"/>
  <c r="AB16" i="6"/>
  <c r="E15" i="6"/>
  <c r="U15" i="6"/>
  <c r="Z15" i="6"/>
  <c r="W15" i="6"/>
  <c r="O17" i="6"/>
  <c r="X15" i="6"/>
  <c r="AE16" i="6"/>
  <c r="Y16" i="6"/>
  <c r="F16" i="6"/>
  <c r="V15" i="6"/>
  <c r="Q16" i="6"/>
  <c r="P15" i="6"/>
  <c r="AF14" i="13"/>
  <c r="U14" i="13"/>
  <c r="U14" i="8"/>
  <c r="U14" i="10"/>
  <c r="H13" i="7"/>
  <c r="H13" i="12"/>
  <c r="H13" i="9"/>
  <c r="S15" i="13"/>
  <c r="S15" i="10"/>
  <c r="S15" i="8"/>
  <c r="C14" i="13"/>
  <c r="C14" i="10"/>
  <c r="C14" i="8"/>
  <c r="B15" i="8"/>
  <c r="B15" i="10"/>
  <c r="B15" i="13"/>
  <c r="P14" i="13"/>
  <c r="P14" i="10"/>
  <c r="P14" i="8"/>
  <c r="N13" i="13"/>
  <c r="N13" i="8"/>
  <c r="N13" i="10"/>
  <c r="G15" i="13"/>
  <c r="G15" i="10"/>
  <c r="G15" i="8"/>
  <c r="AA13" i="13"/>
  <c r="AA13" i="10"/>
  <c r="AA13" i="8"/>
  <c r="AD13" i="13"/>
  <c r="AD13" i="8"/>
  <c r="AD13" i="10"/>
  <c r="X14" i="13"/>
  <c r="X14" i="8"/>
  <c r="X14" i="10"/>
  <c r="AB15" i="13"/>
  <c r="AB15" i="8"/>
  <c r="AB15" i="10"/>
  <c r="H13" i="10"/>
  <c r="H13" i="13"/>
  <c r="H13" i="8"/>
  <c r="E14" i="13"/>
  <c r="E14" i="10"/>
  <c r="E14" i="8"/>
  <c r="AE15" i="13"/>
  <c r="AE15" i="8"/>
  <c r="AE15" i="10"/>
  <c r="Q15" i="10"/>
  <c r="Q15" i="13"/>
  <c r="Q15" i="8"/>
  <c r="Z14" i="13"/>
  <c r="Z14" i="8"/>
  <c r="Z14" i="10"/>
  <c r="D14" i="13"/>
  <c r="D14" i="8"/>
  <c r="D14" i="10"/>
  <c r="V14" i="13"/>
  <c r="V14" i="10"/>
  <c r="V14" i="8"/>
  <c r="W14" i="13"/>
  <c r="W14" i="8"/>
  <c r="W14" i="10"/>
  <c r="I14" i="13"/>
  <c r="I14" i="8"/>
  <c r="I14" i="10"/>
  <c r="AC14" i="13"/>
  <c r="AC14" i="8"/>
  <c r="AC14" i="10"/>
  <c r="F15" i="13"/>
  <c r="F15" i="10"/>
  <c r="F15" i="8"/>
  <c r="H15" i="1"/>
  <c r="R14" i="13"/>
  <c r="R14" i="8"/>
  <c r="R14" i="10"/>
  <c r="T14" i="13"/>
  <c r="T14" i="8"/>
  <c r="T14" i="10"/>
  <c r="Y15" i="13"/>
  <c r="Y15" i="8"/>
  <c r="Y15" i="10"/>
  <c r="M14" i="13"/>
  <c r="M14" i="8"/>
  <c r="M14" i="10"/>
  <c r="O16" i="13"/>
  <c r="O16" i="8"/>
  <c r="O16" i="10"/>
  <c r="L14" i="13"/>
  <c r="L14" i="8"/>
  <c r="L14" i="10"/>
  <c r="K16" i="13"/>
  <c r="K16" i="8"/>
  <c r="K16" i="10"/>
  <c r="J13" i="13"/>
  <c r="J13" i="8"/>
  <c r="J13" i="10"/>
  <c r="N13" i="12"/>
  <c r="Z14" i="12"/>
  <c r="F15" i="12"/>
  <c r="T14" i="12"/>
  <c r="O16" i="12"/>
  <c r="J13" i="12"/>
  <c r="R14" i="12"/>
  <c r="AB15" i="12"/>
  <c r="K16" i="12"/>
  <c r="G15" i="12"/>
  <c r="E14" i="12"/>
  <c r="V14" i="12"/>
  <c r="S15" i="12"/>
  <c r="C14" i="12"/>
  <c r="P14" i="12"/>
  <c r="AD13" i="12"/>
  <c r="B15" i="12"/>
  <c r="AE15" i="12"/>
  <c r="U14" i="12"/>
  <c r="D14" i="12"/>
  <c r="AC14" i="12"/>
  <c r="L14" i="12"/>
  <c r="AA13" i="12"/>
  <c r="I14" i="12"/>
  <c r="Q15" i="12"/>
  <c r="Y15" i="12"/>
  <c r="M14" i="12"/>
  <c r="W14" i="12"/>
  <c r="X14" i="12"/>
  <c r="I16" i="1"/>
  <c r="Q17" i="1"/>
  <c r="AB17" i="1"/>
  <c r="U14" i="9"/>
  <c r="U14" i="7"/>
  <c r="G15" i="9"/>
  <c r="G15" i="7"/>
  <c r="AC16" i="1"/>
  <c r="AD15" i="1"/>
  <c r="L16" i="1"/>
  <c r="Q15" i="9"/>
  <c r="Q15" i="7"/>
  <c r="R14" i="9"/>
  <c r="R14" i="7"/>
  <c r="W14" i="7"/>
  <c r="W14" i="9"/>
  <c r="T16" i="1"/>
  <c r="X14" i="9"/>
  <c r="X14" i="7"/>
  <c r="D14" i="9"/>
  <c r="D14" i="7"/>
  <c r="B15" i="9"/>
  <c r="B15" i="7"/>
  <c r="AC14" i="9"/>
  <c r="AC14" i="7"/>
  <c r="S17" i="1"/>
  <c r="AF16" i="1"/>
  <c r="AE17" i="1"/>
  <c r="Y15" i="9"/>
  <c r="Y15" i="7"/>
  <c r="U16" i="1"/>
  <c r="AA15" i="1"/>
  <c r="Z16" i="1"/>
  <c r="Z14" i="9"/>
  <c r="Z14" i="7"/>
  <c r="K16" i="9"/>
  <c r="K16" i="7"/>
  <c r="M16" i="1"/>
  <c r="E16" i="1"/>
  <c r="AA13" i="9"/>
  <c r="AA13" i="7"/>
  <c r="J13" i="9"/>
  <c r="J13" i="7"/>
  <c r="R16" i="1"/>
  <c r="F17" i="1"/>
  <c r="P14" i="9"/>
  <c r="P14" i="7"/>
  <c r="M14" i="9"/>
  <c r="M14" i="7"/>
  <c r="W16" i="1"/>
  <c r="X16" i="1"/>
  <c r="V16" i="1"/>
  <c r="I14" i="9"/>
  <c r="I14" i="7"/>
  <c r="C14" i="9"/>
  <c r="C14" i="7"/>
  <c r="Y17" i="1"/>
  <c r="AB15" i="9"/>
  <c r="AB15" i="7"/>
  <c r="N13" i="9"/>
  <c r="N13" i="7"/>
  <c r="O16" i="9"/>
  <c r="O16" i="7"/>
  <c r="O18" i="1"/>
  <c r="S15" i="7"/>
  <c r="S15" i="9"/>
  <c r="L14" i="9"/>
  <c r="L14" i="7"/>
  <c r="V14" i="9"/>
  <c r="V14" i="7"/>
  <c r="AF15" i="6"/>
  <c r="AE15" i="9"/>
  <c r="AE15" i="7"/>
  <c r="C16" i="1"/>
  <c r="AF14" i="9"/>
  <c r="AF14" i="7"/>
  <c r="N15" i="1"/>
  <c r="F15" i="7"/>
  <c r="F15" i="9"/>
  <c r="P16" i="1"/>
  <c r="AD13" i="9"/>
  <c r="AD13" i="7"/>
  <c r="T14" i="9"/>
  <c r="T14" i="7"/>
  <c r="D16" i="1"/>
  <c r="G17" i="1"/>
  <c r="B17" i="1"/>
  <c r="E14" i="9"/>
  <c r="E14" i="7"/>
  <c r="O18" i="6" l="1"/>
  <c r="G17" i="6"/>
  <c r="X16" i="6"/>
  <c r="S17" i="6"/>
  <c r="AF15" i="8"/>
  <c r="AF15" i="10"/>
  <c r="AB17" i="6"/>
  <c r="W16" i="6"/>
  <c r="Q17" i="6"/>
  <c r="Y17" i="6"/>
  <c r="F17" i="6"/>
  <c r="Z16" i="6"/>
  <c r="AD15" i="6"/>
  <c r="V16" i="6"/>
  <c r="C16" i="6"/>
  <c r="AF15" i="12"/>
  <c r="R16" i="6"/>
  <c r="AA15" i="6"/>
  <c r="AC16" i="6"/>
  <c r="AE17" i="6"/>
  <c r="E16" i="6"/>
  <c r="D16" i="6"/>
  <c r="P16" i="6"/>
  <c r="U16" i="6"/>
  <c r="H15" i="6"/>
  <c r="B17" i="6"/>
  <c r="M16" i="6"/>
  <c r="I16" i="6"/>
  <c r="L16" i="6"/>
  <c r="N15" i="6"/>
  <c r="T16" i="6"/>
  <c r="T15" i="13"/>
  <c r="T15" i="8"/>
  <c r="T15" i="10"/>
  <c r="J14" i="13"/>
  <c r="J14" i="8"/>
  <c r="J14" i="10"/>
  <c r="X15" i="13"/>
  <c r="X15" i="10"/>
  <c r="X15" i="8"/>
  <c r="Q16" i="13"/>
  <c r="Q16" i="8"/>
  <c r="Q16" i="10"/>
  <c r="H14" i="12"/>
  <c r="H14" i="9"/>
  <c r="H14" i="7"/>
  <c r="G16" i="13"/>
  <c r="G16" i="10"/>
  <c r="G16" i="8"/>
  <c r="E15" i="13"/>
  <c r="E15" i="8"/>
  <c r="E15" i="10"/>
  <c r="P15" i="13"/>
  <c r="P15" i="10"/>
  <c r="P15" i="8"/>
  <c r="N14" i="13"/>
  <c r="N14" i="10"/>
  <c r="N14" i="8"/>
  <c r="Y16" i="13"/>
  <c r="Y16" i="8"/>
  <c r="Y16" i="10"/>
  <c r="B16" i="13"/>
  <c r="B16" i="8"/>
  <c r="B16" i="10"/>
  <c r="M15" i="10"/>
  <c r="M15" i="13"/>
  <c r="M15" i="8"/>
  <c r="AA14" i="10"/>
  <c r="AA14" i="13"/>
  <c r="AA14" i="8"/>
  <c r="V15" i="13"/>
  <c r="V15" i="10"/>
  <c r="V15" i="8"/>
  <c r="O17" i="13"/>
  <c r="O17" i="10"/>
  <c r="O17" i="8"/>
  <c r="H14" i="13"/>
  <c r="H14" i="10"/>
  <c r="H14" i="8"/>
  <c r="L15" i="13"/>
  <c r="L15" i="10"/>
  <c r="L15" i="8"/>
  <c r="F16" i="13"/>
  <c r="F16" i="8"/>
  <c r="F16" i="10"/>
  <c r="AD14" i="13"/>
  <c r="AD14" i="10"/>
  <c r="AD14" i="8"/>
  <c r="C15" i="13"/>
  <c r="C15" i="8"/>
  <c r="C15" i="10"/>
  <c r="S16" i="13"/>
  <c r="S16" i="8"/>
  <c r="S16" i="10"/>
  <c r="H16" i="1"/>
  <c r="AC15" i="10"/>
  <c r="AC15" i="13"/>
  <c r="AC15" i="8"/>
  <c r="W15" i="13"/>
  <c r="W15" i="8"/>
  <c r="W15" i="10"/>
  <c r="Z15" i="13"/>
  <c r="Z15" i="10"/>
  <c r="Z15" i="8"/>
  <c r="AB16" i="13"/>
  <c r="AB16" i="8"/>
  <c r="AB16" i="10"/>
  <c r="R15" i="13"/>
  <c r="R15" i="8"/>
  <c r="R15" i="10"/>
  <c r="AE16" i="13"/>
  <c r="AE16" i="8"/>
  <c r="AE16" i="10"/>
  <c r="K17" i="13"/>
  <c r="K17" i="8"/>
  <c r="K17" i="10"/>
  <c r="D15" i="13"/>
  <c r="D15" i="8"/>
  <c r="D15" i="10"/>
  <c r="U15" i="13"/>
  <c r="U15" i="10"/>
  <c r="U15" i="8"/>
  <c r="I15" i="13"/>
  <c r="I15" i="8"/>
  <c r="I15" i="10"/>
  <c r="AF15" i="13"/>
  <c r="N14" i="12"/>
  <c r="Q16" i="12"/>
  <c r="I15" i="12"/>
  <c r="V15" i="12"/>
  <c r="M15" i="12"/>
  <c r="S16" i="12"/>
  <c r="L15" i="12"/>
  <c r="AC15" i="12"/>
  <c r="J14" i="12"/>
  <c r="AD14" i="12"/>
  <c r="AB16" i="12"/>
  <c r="B16" i="12"/>
  <c r="D15" i="12"/>
  <c r="P15" i="12"/>
  <c r="C15" i="12"/>
  <c r="Y16" i="12"/>
  <c r="X15" i="12"/>
  <c r="W15" i="12"/>
  <c r="F16" i="12"/>
  <c r="Z15" i="12"/>
  <c r="T15" i="12"/>
  <c r="G16" i="12"/>
  <c r="O17" i="12"/>
  <c r="K17" i="12"/>
  <c r="R15" i="12"/>
  <c r="E15" i="12"/>
  <c r="U15" i="12"/>
  <c r="AE16" i="12"/>
  <c r="AA14" i="12"/>
  <c r="J14" i="9"/>
  <c r="J14" i="7"/>
  <c r="E17" i="1"/>
  <c r="AA16" i="1"/>
  <c r="Z17" i="1"/>
  <c r="I17" i="1"/>
  <c r="P17" i="1"/>
  <c r="N16" i="1"/>
  <c r="W17" i="1"/>
  <c r="R15" i="9"/>
  <c r="R15" i="7"/>
  <c r="Z15" i="9"/>
  <c r="Z15" i="7"/>
  <c r="U15" i="9"/>
  <c r="U15" i="7"/>
  <c r="AF17" i="1"/>
  <c r="AE18" i="1"/>
  <c r="T17" i="1"/>
  <c r="AA14" i="9"/>
  <c r="AA14" i="7"/>
  <c r="AD16" i="1"/>
  <c r="AC17" i="1"/>
  <c r="Q18" i="1"/>
  <c r="I15" i="9"/>
  <c r="I15" i="7"/>
  <c r="B18" i="1"/>
  <c r="P15" i="9"/>
  <c r="P15" i="7"/>
  <c r="N14" i="9"/>
  <c r="N14" i="7"/>
  <c r="C17" i="1"/>
  <c r="O17" i="9"/>
  <c r="O17" i="7"/>
  <c r="X17" i="1"/>
  <c r="W15" i="9"/>
  <c r="W15" i="7"/>
  <c r="F18" i="1"/>
  <c r="E15" i="9"/>
  <c r="E15" i="7"/>
  <c r="U17" i="1"/>
  <c r="AE16" i="9"/>
  <c r="AE16" i="7"/>
  <c r="T15" i="9"/>
  <c r="T15" i="7"/>
  <c r="AB18" i="1"/>
  <c r="Q16" i="9"/>
  <c r="Q16" i="7"/>
  <c r="D17" i="1"/>
  <c r="O19" i="1"/>
  <c r="Y16" i="7"/>
  <c r="Y16" i="9"/>
  <c r="AF16" i="12"/>
  <c r="AF16" i="6"/>
  <c r="S16" i="9"/>
  <c r="S16" i="7"/>
  <c r="AD14" i="9"/>
  <c r="AD14" i="7"/>
  <c r="L15" i="9"/>
  <c r="L15" i="7"/>
  <c r="G18" i="1"/>
  <c r="D15" i="9"/>
  <c r="D15" i="7"/>
  <c r="B16" i="7"/>
  <c r="B16" i="9"/>
  <c r="G16" i="9"/>
  <c r="G16" i="7"/>
  <c r="C15" i="9"/>
  <c r="C15" i="7"/>
  <c r="AF15" i="9"/>
  <c r="AF15" i="7"/>
  <c r="Y18" i="1"/>
  <c r="V15" i="9"/>
  <c r="V15" i="7"/>
  <c r="V17" i="1"/>
  <c r="X15" i="9"/>
  <c r="X15" i="7"/>
  <c r="F16" i="9"/>
  <c r="F16" i="7"/>
  <c r="K17" i="9"/>
  <c r="K17" i="7"/>
  <c r="R17" i="1"/>
  <c r="M15" i="9"/>
  <c r="M15" i="7"/>
  <c r="M17" i="1"/>
  <c r="S18" i="1"/>
  <c r="L17" i="1"/>
  <c r="AC15" i="9"/>
  <c r="AC15" i="7"/>
  <c r="AB16" i="9"/>
  <c r="AB16" i="7"/>
  <c r="M17" i="6" l="1"/>
  <c r="G18" i="6"/>
  <c r="D17" i="6"/>
  <c r="H16" i="6"/>
  <c r="U17" i="6"/>
  <c r="AA16" i="6"/>
  <c r="B18" i="6"/>
  <c r="F18" i="6"/>
  <c r="Y18" i="6"/>
  <c r="Q18" i="6"/>
  <c r="S18" i="6"/>
  <c r="O19" i="6"/>
  <c r="X17" i="6"/>
  <c r="AC17" i="6"/>
  <c r="E17" i="6"/>
  <c r="AF16" i="8"/>
  <c r="AF16" i="10"/>
  <c r="L17" i="6"/>
  <c r="AB18" i="6"/>
  <c r="N16" i="6"/>
  <c r="V17" i="6"/>
  <c r="C17" i="6"/>
  <c r="AD16" i="6"/>
  <c r="P17" i="6"/>
  <c r="T17" i="6"/>
  <c r="I17" i="6"/>
  <c r="R17" i="6"/>
  <c r="W17" i="6"/>
  <c r="AE18" i="6"/>
  <c r="Z17" i="6"/>
  <c r="H15" i="12"/>
  <c r="H15" i="7"/>
  <c r="H15" i="9"/>
  <c r="J15" i="13"/>
  <c r="J15" i="8"/>
  <c r="J15" i="10"/>
  <c r="I16" i="13"/>
  <c r="I16" i="8"/>
  <c r="I16" i="10"/>
  <c r="K18" i="8"/>
  <c r="K18" i="10"/>
  <c r="K18" i="13"/>
  <c r="Y17" i="8"/>
  <c r="Y17" i="13"/>
  <c r="Y17" i="10"/>
  <c r="W16" i="13"/>
  <c r="W16" i="8"/>
  <c r="W16" i="10"/>
  <c r="AE17" i="13"/>
  <c r="AE17" i="8"/>
  <c r="AE17" i="10"/>
  <c r="L16" i="13"/>
  <c r="L16" i="8"/>
  <c r="L16" i="10"/>
  <c r="E16" i="13"/>
  <c r="E16" i="8"/>
  <c r="E16" i="10"/>
  <c r="G17" i="13"/>
  <c r="G17" i="8"/>
  <c r="G17" i="10"/>
  <c r="H15" i="13"/>
  <c r="H15" i="8"/>
  <c r="H15" i="10"/>
  <c r="AD15" i="13"/>
  <c r="AD15" i="10"/>
  <c r="AD15" i="8"/>
  <c r="N15" i="13"/>
  <c r="N15" i="10"/>
  <c r="N15" i="8"/>
  <c r="T16" i="13"/>
  <c r="T16" i="8"/>
  <c r="T16" i="10"/>
  <c r="AC16" i="13"/>
  <c r="AC16" i="8"/>
  <c r="AC16" i="10"/>
  <c r="S17" i="13"/>
  <c r="S17" i="8"/>
  <c r="S17" i="10"/>
  <c r="AA15" i="13"/>
  <c r="AA15" i="10"/>
  <c r="AA15" i="8"/>
  <c r="F17" i="13"/>
  <c r="F17" i="8"/>
  <c r="F17" i="10"/>
  <c r="C16" i="13"/>
  <c r="C16" i="8"/>
  <c r="C16" i="10"/>
  <c r="Z16" i="13"/>
  <c r="Z16" i="10"/>
  <c r="Z16" i="8"/>
  <c r="D16" i="13"/>
  <c r="D16" i="8"/>
  <c r="D16" i="10"/>
  <c r="R16" i="13"/>
  <c r="R16" i="8"/>
  <c r="R16" i="10"/>
  <c r="U16" i="13"/>
  <c r="U16" i="8"/>
  <c r="U16" i="10"/>
  <c r="O18" i="13"/>
  <c r="O18" i="8"/>
  <c r="O18" i="10"/>
  <c r="H17" i="1"/>
  <c r="Q17" i="13"/>
  <c r="Q17" i="8"/>
  <c r="Q17" i="10"/>
  <c r="X16" i="13"/>
  <c r="X16" i="10"/>
  <c r="X16" i="8"/>
  <c r="P16" i="13"/>
  <c r="P16" i="10"/>
  <c r="P16" i="8"/>
  <c r="M16" i="13"/>
  <c r="M16" i="8"/>
  <c r="M16" i="10"/>
  <c r="V16" i="13"/>
  <c r="V16" i="8"/>
  <c r="V16" i="10"/>
  <c r="B17" i="13"/>
  <c r="B17" i="8"/>
  <c r="B17" i="10"/>
  <c r="AB17" i="13"/>
  <c r="AB17" i="8"/>
  <c r="AB17" i="10"/>
  <c r="AF16" i="13"/>
  <c r="S17" i="12"/>
  <c r="G17" i="12"/>
  <c r="AA15" i="12"/>
  <c r="C16" i="12"/>
  <c r="P16" i="12"/>
  <c r="M16" i="12"/>
  <c r="V16" i="12"/>
  <c r="O18" i="12"/>
  <c r="AD15" i="12"/>
  <c r="F17" i="12"/>
  <c r="AC16" i="12"/>
  <c r="K18" i="12"/>
  <c r="N15" i="12"/>
  <c r="U16" i="12"/>
  <c r="W16" i="12"/>
  <c r="R16" i="12"/>
  <c r="AB17" i="12"/>
  <c r="B17" i="12"/>
  <c r="AE17" i="12"/>
  <c r="Z16" i="12"/>
  <c r="E16" i="12"/>
  <c r="L16" i="12"/>
  <c r="D16" i="12"/>
  <c r="J15" i="12"/>
  <c r="Y17" i="12"/>
  <c r="X16" i="12"/>
  <c r="Q17" i="12"/>
  <c r="T16" i="12"/>
  <c r="I16" i="12"/>
  <c r="L16" i="9"/>
  <c r="L16" i="7"/>
  <c r="AA15" i="9"/>
  <c r="AA15" i="7"/>
  <c r="F19" i="1"/>
  <c r="X18" i="1"/>
  <c r="C16" i="9"/>
  <c r="C16" i="7"/>
  <c r="B19" i="1"/>
  <c r="Q19" i="1"/>
  <c r="AF17" i="12"/>
  <c r="AF17" i="6"/>
  <c r="N17" i="1"/>
  <c r="E16" i="9"/>
  <c r="E16" i="7"/>
  <c r="M18" i="1"/>
  <c r="R18" i="1"/>
  <c r="V16" i="9"/>
  <c r="V16" i="7"/>
  <c r="Y19" i="1"/>
  <c r="O18" i="9"/>
  <c r="O18" i="7"/>
  <c r="AD15" i="9"/>
  <c r="AD15" i="7"/>
  <c r="U16" i="9"/>
  <c r="U16" i="7"/>
  <c r="AF18" i="1"/>
  <c r="AE19" i="1"/>
  <c r="AE17" i="9"/>
  <c r="AE17" i="7"/>
  <c r="K18" i="9"/>
  <c r="K18" i="7"/>
  <c r="W18" i="1"/>
  <c r="P16" i="9"/>
  <c r="P16" i="7"/>
  <c r="AA17" i="1"/>
  <c r="Z18" i="1"/>
  <c r="Z16" i="9"/>
  <c r="Z16" i="7"/>
  <c r="S19" i="1"/>
  <c r="R16" i="9"/>
  <c r="R16" i="7"/>
  <c r="G19" i="1"/>
  <c r="AF16" i="9"/>
  <c r="AF16" i="7"/>
  <c r="D18" i="1"/>
  <c r="AB19" i="1"/>
  <c r="F17" i="7"/>
  <c r="F17" i="9"/>
  <c r="X16" i="9"/>
  <c r="X16" i="7"/>
  <c r="Q17" i="7"/>
  <c r="Q17" i="9"/>
  <c r="T18" i="1"/>
  <c r="I18" i="1"/>
  <c r="J15" i="9"/>
  <c r="J15" i="7"/>
  <c r="L18" i="1"/>
  <c r="S17" i="9"/>
  <c r="S17" i="7"/>
  <c r="M16" i="9"/>
  <c r="M16" i="7"/>
  <c r="V18" i="1"/>
  <c r="Y17" i="9"/>
  <c r="Y17" i="7"/>
  <c r="G17" i="9"/>
  <c r="G17" i="7"/>
  <c r="O20" i="1"/>
  <c r="D16" i="9"/>
  <c r="D16" i="7"/>
  <c r="AB17" i="9"/>
  <c r="AB17" i="7"/>
  <c r="U18" i="1"/>
  <c r="C18" i="1"/>
  <c r="B17" i="9"/>
  <c r="B17" i="7"/>
  <c r="AD17" i="1"/>
  <c r="AC18" i="1"/>
  <c r="AC16" i="9"/>
  <c r="AC16" i="7"/>
  <c r="T16" i="9"/>
  <c r="T16" i="7"/>
  <c r="W16" i="9"/>
  <c r="W16" i="7"/>
  <c r="N15" i="9"/>
  <c r="N15" i="7"/>
  <c r="P18" i="1"/>
  <c r="I16" i="9"/>
  <c r="I16" i="7"/>
  <c r="E18" i="1"/>
  <c r="P18" i="6" l="1"/>
  <c r="V18" i="6"/>
  <c r="C18" i="6"/>
  <c r="U18" i="6"/>
  <c r="N17" i="6"/>
  <c r="AF17" i="8"/>
  <c r="AF17" i="10"/>
  <c r="AA17" i="6"/>
  <c r="B19" i="6"/>
  <c r="H17" i="6"/>
  <c r="S19" i="6"/>
  <c r="Q19" i="6"/>
  <c r="W18" i="6"/>
  <c r="O20" i="6"/>
  <c r="Y19" i="6"/>
  <c r="AB19" i="6"/>
  <c r="I18" i="6"/>
  <c r="G19" i="6"/>
  <c r="M18" i="6"/>
  <c r="D18" i="6"/>
  <c r="AC18" i="6"/>
  <c r="T18" i="6"/>
  <c r="X18" i="6"/>
  <c r="AE19" i="6"/>
  <c r="L18" i="6"/>
  <c r="E18" i="6"/>
  <c r="AD17" i="6"/>
  <c r="R18" i="6"/>
  <c r="F19" i="6"/>
  <c r="H18" i="1"/>
  <c r="E17" i="13"/>
  <c r="E17" i="10"/>
  <c r="E17" i="8"/>
  <c r="W17" i="13"/>
  <c r="W17" i="10"/>
  <c r="W17" i="8"/>
  <c r="O19" i="13"/>
  <c r="O19" i="10"/>
  <c r="O19" i="8"/>
  <c r="M17" i="10"/>
  <c r="M17" i="13"/>
  <c r="M17" i="8"/>
  <c r="I17" i="8"/>
  <c r="I17" i="13"/>
  <c r="I17" i="10"/>
  <c r="B18" i="13"/>
  <c r="B18" i="8"/>
  <c r="B18" i="10"/>
  <c r="U17" i="10"/>
  <c r="U17" i="13"/>
  <c r="U17" i="8"/>
  <c r="G18" i="13"/>
  <c r="G18" i="8"/>
  <c r="G18" i="10"/>
  <c r="P17" i="13"/>
  <c r="P17" i="8"/>
  <c r="P17" i="10"/>
  <c r="AD16" i="13"/>
  <c r="AD16" i="10"/>
  <c r="AD16" i="8"/>
  <c r="C17" i="13"/>
  <c r="C17" i="8"/>
  <c r="C17" i="10"/>
  <c r="V17" i="13"/>
  <c r="V17" i="8"/>
  <c r="V17" i="10"/>
  <c r="K19" i="13"/>
  <c r="K19" i="10"/>
  <c r="K19" i="8"/>
  <c r="R17" i="13"/>
  <c r="R17" i="8"/>
  <c r="R17" i="10"/>
  <c r="H16" i="9"/>
  <c r="H16" i="12"/>
  <c r="H16" i="7"/>
  <c r="L17" i="13"/>
  <c r="L17" i="8"/>
  <c r="L17" i="10"/>
  <c r="S18" i="10"/>
  <c r="S18" i="13"/>
  <c r="S18" i="8"/>
  <c r="N16" i="13"/>
  <c r="N16" i="8"/>
  <c r="N16" i="10"/>
  <c r="H16" i="13"/>
  <c r="H16" i="8"/>
  <c r="H16" i="10"/>
  <c r="Z17" i="13"/>
  <c r="Z17" i="8"/>
  <c r="Z17" i="10"/>
  <c r="F18" i="13"/>
  <c r="F18" i="10"/>
  <c r="F18" i="8"/>
  <c r="Y18" i="13"/>
  <c r="Y18" i="8"/>
  <c r="Y18" i="10"/>
  <c r="AC17" i="10"/>
  <c r="AC17" i="13"/>
  <c r="AC17" i="8"/>
  <c r="X17" i="13"/>
  <c r="X17" i="8"/>
  <c r="X17" i="10"/>
  <c r="D17" i="13"/>
  <c r="D17" i="8"/>
  <c r="D17" i="10"/>
  <c r="J16" i="13"/>
  <c r="J16" i="8"/>
  <c r="J16" i="10"/>
  <c r="AA16" i="13"/>
  <c r="AA16" i="8"/>
  <c r="AA16" i="10"/>
  <c r="AE18" i="8"/>
  <c r="AE18" i="10"/>
  <c r="AE18" i="13"/>
  <c r="Q18" i="13"/>
  <c r="Q18" i="8"/>
  <c r="Q18" i="10"/>
  <c r="AB18" i="13"/>
  <c r="AB18" i="10"/>
  <c r="AB18" i="8"/>
  <c r="T17" i="13"/>
  <c r="T17" i="8"/>
  <c r="T17" i="10"/>
  <c r="AF17" i="13"/>
  <c r="F18" i="12"/>
  <c r="AA16" i="12"/>
  <c r="U17" i="12"/>
  <c r="O19" i="12"/>
  <c r="I17" i="12"/>
  <c r="K19" i="12"/>
  <c r="AD16" i="12"/>
  <c r="G18" i="12"/>
  <c r="J16" i="12"/>
  <c r="S18" i="12"/>
  <c r="Z17" i="12"/>
  <c r="AE18" i="12"/>
  <c r="R17" i="12"/>
  <c r="M17" i="12"/>
  <c r="E17" i="12"/>
  <c r="C17" i="12"/>
  <c r="L17" i="12"/>
  <c r="T17" i="12"/>
  <c r="AC17" i="12"/>
  <c r="V17" i="12"/>
  <c r="W17" i="12"/>
  <c r="Y18" i="12"/>
  <c r="N16" i="12"/>
  <c r="Q18" i="12"/>
  <c r="B18" i="12"/>
  <c r="AB18" i="12"/>
  <c r="X17" i="12"/>
  <c r="P17" i="12"/>
  <c r="D17" i="12"/>
  <c r="E17" i="9"/>
  <c r="E17" i="7"/>
  <c r="T17" i="9"/>
  <c r="T17" i="7"/>
  <c r="S20" i="1"/>
  <c r="Z17" i="9"/>
  <c r="Z17" i="7"/>
  <c r="Y18" i="9"/>
  <c r="Y18" i="7"/>
  <c r="M17" i="9"/>
  <c r="M17" i="7"/>
  <c r="Q20" i="1"/>
  <c r="B18" i="9"/>
  <c r="B18" i="7"/>
  <c r="X17" i="9"/>
  <c r="X17" i="7"/>
  <c r="AD18" i="1"/>
  <c r="AC19" i="1"/>
  <c r="AC17" i="9"/>
  <c r="AC17" i="7"/>
  <c r="C17" i="9"/>
  <c r="C17" i="7"/>
  <c r="U17" i="9"/>
  <c r="U17" i="7"/>
  <c r="O19" i="9"/>
  <c r="O19" i="7"/>
  <c r="L17" i="9"/>
  <c r="L17" i="7"/>
  <c r="I19" i="1"/>
  <c r="AB20" i="1"/>
  <c r="D17" i="9"/>
  <c r="D17" i="7"/>
  <c r="G20" i="1"/>
  <c r="J16" i="7"/>
  <c r="J16" i="9"/>
  <c r="R17" i="9"/>
  <c r="R17" i="7"/>
  <c r="Q18" i="9"/>
  <c r="Q18" i="7"/>
  <c r="V17" i="9"/>
  <c r="V17" i="7"/>
  <c r="K19" i="9"/>
  <c r="K19" i="7"/>
  <c r="G18" i="9"/>
  <c r="G18" i="7"/>
  <c r="W19" i="1"/>
  <c r="AF18" i="12"/>
  <c r="AF18" i="6"/>
  <c r="M19" i="1"/>
  <c r="N18" i="1"/>
  <c r="F20" i="1"/>
  <c r="AA16" i="9"/>
  <c r="AA16" i="7"/>
  <c r="P17" i="9"/>
  <c r="P17" i="7"/>
  <c r="C19" i="1"/>
  <c r="L19" i="1"/>
  <c r="AD16" i="9"/>
  <c r="AD16" i="7"/>
  <c r="D19" i="1"/>
  <c r="E19" i="1"/>
  <c r="P19" i="1"/>
  <c r="U19" i="1"/>
  <c r="O21" i="1"/>
  <c r="V19" i="1"/>
  <c r="I17" i="9"/>
  <c r="I17" i="7"/>
  <c r="T19" i="1"/>
  <c r="AB18" i="9"/>
  <c r="AB18" i="7"/>
  <c r="S18" i="9"/>
  <c r="S18" i="7"/>
  <c r="AA18" i="1"/>
  <c r="Z19" i="1"/>
  <c r="W17" i="9"/>
  <c r="W17" i="7"/>
  <c r="AF19" i="1"/>
  <c r="AE20" i="1"/>
  <c r="AE18" i="9"/>
  <c r="AE18" i="7"/>
  <c r="Y20" i="1"/>
  <c r="R19" i="1"/>
  <c r="N16" i="9"/>
  <c r="N16" i="7"/>
  <c r="AF17" i="9"/>
  <c r="AF17" i="7"/>
  <c r="B20" i="1"/>
  <c r="X19" i="1"/>
  <c r="F18" i="9"/>
  <c r="F18" i="7"/>
  <c r="V19" i="6" l="1"/>
  <c r="X19" i="6"/>
  <c r="O21" i="6"/>
  <c r="B20" i="6"/>
  <c r="P19" i="6"/>
  <c r="E19" i="6"/>
  <c r="D19" i="6"/>
  <c r="Q20" i="6"/>
  <c r="M19" i="6"/>
  <c r="AF18" i="8"/>
  <c r="AF18" i="10"/>
  <c r="Z19" i="6"/>
  <c r="AA18" i="6"/>
  <c r="R19" i="6"/>
  <c r="W19" i="6"/>
  <c r="F20" i="6"/>
  <c r="T19" i="6"/>
  <c r="Y20" i="6"/>
  <c r="G20" i="6"/>
  <c r="H18" i="6"/>
  <c r="C19" i="6"/>
  <c r="AE20" i="6"/>
  <c r="AB20" i="6"/>
  <c r="AC19" i="6"/>
  <c r="U19" i="6"/>
  <c r="N18" i="6"/>
  <c r="L19" i="6"/>
  <c r="I19" i="6"/>
  <c r="AD18" i="6"/>
  <c r="S20" i="6"/>
  <c r="Y19" i="10"/>
  <c r="Y19" i="13"/>
  <c r="Y19" i="8"/>
  <c r="C18" i="13"/>
  <c r="C18" i="10"/>
  <c r="C18" i="8"/>
  <c r="X18" i="13"/>
  <c r="X18" i="8"/>
  <c r="X18" i="10"/>
  <c r="F19" i="13"/>
  <c r="F19" i="10"/>
  <c r="F19" i="8"/>
  <c r="M18" i="13"/>
  <c r="M18" i="8"/>
  <c r="M18" i="10"/>
  <c r="J17" i="13"/>
  <c r="J17" i="8"/>
  <c r="J17" i="10"/>
  <c r="I18" i="13"/>
  <c r="I18" i="10"/>
  <c r="I18" i="8"/>
  <c r="AC18" i="13"/>
  <c r="AC18" i="8"/>
  <c r="AC18" i="10"/>
  <c r="H19" i="1"/>
  <c r="S19" i="13"/>
  <c r="S19" i="8"/>
  <c r="S19" i="10"/>
  <c r="K20" i="10"/>
  <c r="K20" i="13"/>
  <c r="K20" i="8"/>
  <c r="AD17" i="13"/>
  <c r="AD17" i="8"/>
  <c r="AD17" i="10"/>
  <c r="T18" i="13"/>
  <c r="T18" i="10"/>
  <c r="T18" i="8"/>
  <c r="P18" i="13"/>
  <c r="P18" i="8"/>
  <c r="P18" i="10"/>
  <c r="AA17" i="13"/>
  <c r="AA17" i="8"/>
  <c r="AA17" i="10"/>
  <c r="Z18" i="13"/>
  <c r="Z18" i="10"/>
  <c r="Z18" i="8"/>
  <c r="O20" i="13"/>
  <c r="O20" i="8"/>
  <c r="O20" i="10"/>
  <c r="E18" i="13"/>
  <c r="E18" i="8"/>
  <c r="E18" i="10"/>
  <c r="Q19" i="13"/>
  <c r="Q19" i="10"/>
  <c r="Q19" i="8"/>
  <c r="N17" i="13"/>
  <c r="N17" i="8"/>
  <c r="N17" i="10"/>
  <c r="AE19" i="13"/>
  <c r="AE19" i="10"/>
  <c r="AE19" i="8"/>
  <c r="U18" i="13"/>
  <c r="U18" i="8"/>
  <c r="U18" i="10"/>
  <c r="B19" i="13"/>
  <c r="B19" i="8"/>
  <c r="B19" i="10"/>
  <c r="W18" i="13"/>
  <c r="W18" i="10"/>
  <c r="W18" i="8"/>
  <c r="D18" i="13"/>
  <c r="D18" i="8"/>
  <c r="D18" i="10"/>
  <c r="V18" i="13"/>
  <c r="V18" i="8"/>
  <c r="V18" i="10"/>
  <c r="H17" i="13"/>
  <c r="H17" i="8"/>
  <c r="H17" i="10"/>
  <c r="AB19" i="13"/>
  <c r="AB19" i="8"/>
  <c r="AB19" i="10"/>
  <c r="G19" i="13"/>
  <c r="G19" i="8"/>
  <c r="G19" i="10"/>
  <c r="R18" i="13"/>
  <c r="R18" i="10"/>
  <c r="R18" i="8"/>
  <c r="H17" i="12"/>
  <c r="H17" i="7"/>
  <c r="H17" i="9"/>
  <c r="L18" i="13"/>
  <c r="L18" i="10"/>
  <c r="L18" i="8"/>
  <c r="AF18" i="13"/>
  <c r="B19" i="12"/>
  <c r="AE19" i="12"/>
  <c r="Z18" i="12"/>
  <c r="E18" i="12"/>
  <c r="U18" i="12"/>
  <c r="F19" i="12"/>
  <c r="T18" i="12"/>
  <c r="O20" i="12"/>
  <c r="D18" i="12"/>
  <c r="AB19" i="12"/>
  <c r="I18" i="12"/>
  <c r="J17" i="12"/>
  <c r="P18" i="12"/>
  <c r="S19" i="12"/>
  <c r="X18" i="12"/>
  <c r="R18" i="12"/>
  <c r="Y19" i="12"/>
  <c r="V18" i="12"/>
  <c r="K20" i="12"/>
  <c r="L18" i="12"/>
  <c r="W18" i="12"/>
  <c r="AC18" i="12"/>
  <c r="Q19" i="12"/>
  <c r="C18" i="12"/>
  <c r="AD17" i="12"/>
  <c r="N17" i="12"/>
  <c r="M18" i="12"/>
  <c r="AA17" i="12"/>
  <c r="G19" i="12"/>
  <c r="B21" i="1"/>
  <c r="U18" i="9"/>
  <c r="U18" i="7"/>
  <c r="E20" i="1"/>
  <c r="L18" i="9"/>
  <c r="L18" i="7"/>
  <c r="C18" i="9"/>
  <c r="C18" i="7"/>
  <c r="M20" i="1"/>
  <c r="I20" i="1"/>
  <c r="S19" i="9"/>
  <c r="S19" i="7"/>
  <c r="J17" i="9"/>
  <c r="J17" i="7"/>
  <c r="X20" i="1"/>
  <c r="Y21" i="1"/>
  <c r="AF20" i="1"/>
  <c r="AE21" i="1"/>
  <c r="AE19" i="9"/>
  <c r="AE19" i="7"/>
  <c r="V18" i="9"/>
  <c r="V18" i="7"/>
  <c r="P20" i="1"/>
  <c r="E18" i="9"/>
  <c r="E18" i="7"/>
  <c r="K20" i="9"/>
  <c r="K20" i="7"/>
  <c r="C20" i="1"/>
  <c r="F19" i="9"/>
  <c r="F19" i="7"/>
  <c r="N19" i="1"/>
  <c r="G21" i="1"/>
  <c r="AB21" i="1"/>
  <c r="I18" i="9"/>
  <c r="I18" i="7"/>
  <c r="X18" i="9"/>
  <c r="X18" i="7"/>
  <c r="B19" i="9"/>
  <c r="B19" i="7"/>
  <c r="R20" i="1"/>
  <c r="Y19" i="7"/>
  <c r="Y19" i="9"/>
  <c r="T18" i="9"/>
  <c r="T18" i="7"/>
  <c r="O20" i="9"/>
  <c r="O20" i="7"/>
  <c r="U20" i="1"/>
  <c r="P18" i="9"/>
  <c r="P18" i="7"/>
  <c r="D18" i="7"/>
  <c r="D18" i="9"/>
  <c r="L20" i="1"/>
  <c r="F21" i="1"/>
  <c r="M18" i="9"/>
  <c r="M18" i="7"/>
  <c r="W20" i="1"/>
  <c r="G19" i="9"/>
  <c r="G19" i="7"/>
  <c r="AB19" i="9"/>
  <c r="AB19" i="7"/>
  <c r="AC20" i="1"/>
  <c r="AD19" i="1"/>
  <c r="AC18" i="9"/>
  <c r="AC18" i="7"/>
  <c r="Q21" i="1"/>
  <c r="AF19" i="12"/>
  <c r="AF19" i="6"/>
  <c r="R18" i="9"/>
  <c r="R18" i="7"/>
  <c r="AA19" i="1"/>
  <c r="Z20" i="1"/>
  <c r="Z18" i="9"/>
  <c r="Z18" i="7"/>
  <c r="T20" i="1"/>
  <c r="V20" i="1"/>
  <c r="O22" i="1"/>
  <c r="D20" i="1"/>
  <c r="AD17" i="9"/>
  <c r="AD17" i="7"/>
  <c r="N17" i="9"/>
  <c r="N17" i="7"/>
  <c r="AF18" i="9"/>
  <c r="AF18" i="7"/>
  <c r="W18" i="7"/>
  <c r="W18" i="9"/>
  <c r="AA17" i="9"/>
  <c r="AA17" i="7"/>
  <c r="Q19" i="9"/>
  <c r="Q19" i="7"/>
  <c r="S21" i="1"/>
  <c r="T20" i="6" l="1"/>
  <c r="AC20" i="6"/>
  <c r="B21" i="6"/>
  <c r="AF20" i="12"/>
  <c r="L20" i="6"/>
  <c r="AE21" i="6"/>
  <c r="Q21" i="6"/>
  <c r="V20" i="6"/>
  <c r="X20" i="6"/>
  <c r="Z20" i="6"/>
  <c r="AA19" i="6"/>
  <c r="I20" i="6"/>
  <c r="S21" i="6"/>
  <c r="D20" i="6"/>
  <c r="O22" i="6"/>
  <c r="R20" i="6"/>
  <c r="E20" i="6"/>
  <c r="P20" i="6"/>
  <c r="AB21" i="6"/>
  <c r="M20" i="6"/>
  <c r="H19" i="6"/>
  <c r="F21" i="6"/>
  <c r="Y21" i="6"/>
  <c r="U20" i="6"/>
  <c r="W20" i="6"/>
  <c r="G21" i="6"/>
  <c r="C20" i="6"/>
  <c r="AD19" i="6"/>
  <c r="N19" i="6"/>
  <c r="AF19" i="8"/>
  <c r="AF19" i="10"/>
  <c r="AE20" i="13"/>
  <c r="AE20" i="8"/>
  <c r="AE20" i="10"/>
  <c r="G20" i="13"/>
  <c r="G20" i="8"/>
  <c r="G20" i="10"/>
  <c r="L19" i="13"/>
  <c r="L19" i="8"/>
  <c r="L19" i="10"/>
  <c r="AA18" i="10"/>
  <c r="AA18" i="13"/>
  <c r="AA18" i="8"/>
  <c r="AC19" i="8"/>
  <c r="AC19" i="10"/>
  <c r="AC19" i="13"/>
  <c r="E19" i="10"/>
  <c r="E19" i="13"/>
  <c r="E19" i="8"/>
  <c r="V19" i="13"/>
  <c r="V19" i="10"/>
  <c r="V19" i="8"/>
  <c r="H18" i="7"/>
  <c r="H18" i="12"/>
  <c r="H18" i="9"/>
  <c r="AD18" i="13"/>
  <c r="AD18" i="8"/>
  <c r="AD18" i="10"/>
  <c r="N18" i="13"/>
  <c r="N18" i="8"/>
  <c r="N18" i="10"/>
  <c r="F20" i="13"/>
  <c r="F20" i="8"/>
  <c r="F20" i="10"/>
  <c r="Z19" i="13"/>
  <c r="Z19" i="8"/>
  <c r="Z19" i="10"/>
  <c r="H18" i="13"/>
  <c r="H18" i="8"/>
  <c r="H18" i="10"/>
  <c r="O21" i="13"/>
  <c r="O21" i="8"/>
  <c r="O21" i="10"/>
  <c r="K21" i="13"/>
  <c r="K21" i="8"/>
  <c r="K21" i="10"/>
  <c r="R19" i="13"/>
  <c r="R19" i="8"/>
  <c r="R19" i="10"/>
  <c r="I19" i="10"/>
  <c r="I19" i="13"/>
  <c r="I19" i="8"/>
  <c r="W19" i="13"/>
  <c r="W19" i="10"/>
  <c r="W19" i="8"/>
  <c r="D19" i="13"/>
  <c r="D19" i="8"/>
  <c r="D19" i="10"/>
  <c r="B20" i="13"/>
  <c r="B20" i="10"/>
  <c r="B20" i="8"/>
  <c r="T19" i="13"/>
  <c r="T19" i="8"/>
  <c r="T19" i="10"/>
  <c r="Q20" i="13"/>
  <c r="Q20" i="8"/>
  <c r="Q20" i="10"/>
  <c r="AB20" i="13"/>
  <c r="AB20" i="10"/>
  <c r="AB20" i="8"/>
  <c r="U19" i="13"/>
  <c r="U19" i="8"/>
  <c r="U19" i="10"/>
  <c r="X19" i="13"/>
  <c r="X19" i="10"/>
  <c r="X19" i="8"/>
  <c r="P19" i="13"/>
  <c r="P19" i="10"/>
  <c r="P19" i="8"/>
  <c r="C19" i="13"/>
  <c r="C19" i="8"/>
  <c r="C19" i="10"/>
  <c r="M19" i="8"/>
  <c r="M19" i="10"/>
  <c r="M19" i="13"/>
  <c r="Y20" i="13"/>
  <c r="Y20" i="10"/>
  <c r="Y20" i="8"/>
  <c r="J18" i="13"/>
  <c r="J18" i="8"/>
  <c r="J18" i="10"/>
  <c r="H20" i="1"/>
  <c r="S20" i="13"/>
  <c r="S20" i="8"/>
  <c r="S20" i="10"/>
  <c r="AF19" i="13"/>
  <c r="D19" i="12"/>
  <c r="T19" i="12"/>
  <c r="B20" i="12"/>
  <c r="K21" i="12"/>
  <c r="O21" i="12"/>
  <c r="AC19" i="12"/>
  <c r="R19" i="12"/>
  <c r="AD18" i="12"/>
  <c r="G20" i="12"/>
  <c r="N18" i="12"/>
  <c r="Z19" i="12"/>
  <c r="F20" i="12"/>
  <c r="L19" i="12"/>
  <c r="Y20" i="12"/>
  <c r="X19" i="12"/>
  <c r="I19" i="12"/>
  <c r="S20" i="12"/>
  <c r="W19" i="12"/>
  <c r="U19" i="12"/>
  <c r="AE20" i="12"/>
  <c r="M19" i="12"/>
  <c r="V19" i="12"/>
  <c r="J18" i="12"/>
  <c r="Q20" i="12"/>
  <c r="AB20" i="12"/>
  <c r="C19" i="12"/>
  <c r="P19" i="12"/>
  <c r="AA18" i="12"/>
  <c r="E19" i="12"/>
  <c r="AD20" i="1"/>
  <c r="AC21" i="1"/>
  <c r="AF21" i="1"/>
  <c r="AE22" i="1"/>
  <c r="M21" i="1"/>
  <c r="E21" i="1"/>
  <c r="V19" i="9"/>
  <c r="V19" i="7"/>
  <c r="V21" i="1"/>
  <c r="T19" i="9"/>
  <c r="T19" i="7"/>
  <c r="Z19" i="9"/>
  <c r="Z19" i="7"/>
  <c r="Q22" i="1"/>
  <c r="W21" i="1"/>
  <c r="F22" i="1"/>
  <c r="L19" i="9"/>
  <c r="L19" i="7"/>
  <c r="AB20" i="9"/>
  <c r="AB20" i="7"/>
  <c r="AE20" i="9"/>
  <c r="AE20" i="7"/>
  <c r="X21" i="1"/>
  <c r="B20" i="9"/>
  <c r="B20" i="7"/>
  <c r="S22" i="1"/>
  <c r="K21" i="9"/>
  <c r="K21" i="7"/>
  <c r="O23" i="1"/>
  <c r="Q20" i="9"/>
  <c r="Q20" i="7"/>
  <c r="AC19" i="9"/>
  <c r="AC19" i="7"/>
  <c r="W19" i="7"/>
  <c r="W19" i="9"/>
  <c r="F20" i="9"/>
  <c r="F20" i="7"/>
  <c r="R19" i="9"/>
  <c r="R19" i="7"/>
  <c r="AD18" i="9"/>
  <c r="AD18" i="7"/>
  <c r="G20" i="9"/>
  <c r="G20" i="7"/>
  <c r="C21" i="1"/>
  <c r="AA18" i="9"/>
  <c r="AA18" i="7"/>
  <c r="Y22" i="1"/>
  <c r="X19" i="9"/>
  <c r="X19" i="7"/>
  <c r="I21" i="1"/>
  <c r="E19" i="9"/>
  <c r="E19" i="7"/>
  <c r="D19" i="9"/>
  <c r="D19" i="7"/>
  <c r="O21" i="9"/>
  <c r="O21" i="7"/>
  <c r="T21" i="1"/>
  <c r="AA20" i="1"/>
  <c r="Z21" i="1"/>
  <c r="AF19" i="9"/>
  <c r="AF19" i="7"/>
  <c r="L21" i="1"/>
  <c r="U21" i="1"/>
  <c r="R21" i="1"/>
  <c r="AB22" i="1"/>
  <c r="N18" i="9"/>
  <c r="N18" i="7"/>
  <c r="P19" i="9"/>
  <c r="P19" i="7"/>
  <c r="B22" i="1"/>
  <c r="S20" i="9"/>
  <c r="S20" i="7"/>
  <c r="D21" i="1"/>
  <c r="J18" i="9"/>
  <c r="J18" i="7"/>
  <c r="U19" i="9"/>
  <c r="U19" i="7"/>
  <c r="G22" i="1"/>
  <c r="N20" i="1"/>
  <c r="C19" i="9"/>
  <c r="C19" i="7"/>
  <c r="P21" i="1"/>
  <c r="AF20" i="6"/>
  <c r="Y20" i="7"/>
  <c r="Y20" i="9"/>
  <c r="I19" i="9"/>
  <c r="I19" i="7"/>
  <c r="M19" i="9"/>
  <c r="M19" i="7"/>
  <c r="I21" i="6" l="1"/>
  <c r="R21" i="6"/>
  <c r="F22" i="6"/>
  <c r="U21" i="6"/>
  <c r="AC21" i="6"/>
  <c r="Z21" i="6"/>
  <c r="Y22" i="6"/>
  <c r="X21" i="6"/>
  <c r="AF20" i="10"/>
  <c r="AF20" i="8"/>
  <c r="Q22" i="6"/>
  <c r="AD20" i="6"/>
  <c r="P21" i="6"/>
  <c r="B22" i="6"/>
  <c r="AA20" i="6"/>
  <c r="AE22" i="6"/>
  <c r="H20" i="6"/>
  <c r="S22" i="6"/>
  <c r="V21" i="6"/>
  <c r="D21" i="6"/>
  <c r="C21" i="6"/>
  <c r="L21" i="6"/>
  <c r="N20" i="6"/>
  <c r="W21" i="6"/>
  <c r="T21" i="6"/>
  <c r="E21" i="6"/>
  <c r="G22" i="6"/>
  <c r="AB22" i="6"/>
  <c r="O23" i="6"/>
  <c r="M21" i="6"/>
  <c r="Y21" i="10"/>
  <c r="Y21" i="13"/>
  <c r="Y21" i="8"/>
  <c r="F21" i="13"/>
  <c r="F21" i="8"/>
  <c r="F21" i="10"/>
  <c r="AA19" i="13"/>
  <c r="AA19" i="8"/>
  <c r="AA19" i="10"/>
  <c r="D20" i="13"/>
  <c r="D20" i="10"/>
  <c r="D20" i="8"/>
  <c r="H19" i="13"/>
  <c r="H19" i="10"/>
  <c r="H19" i="8"/>
  <c r="M20" i="13"/>
  <c r="M20" i="8"/>
  <c r="M20" i="10"/>
  <c r="P20" i="13"/>
  <c r="P20" i="8"/>
  <c r="P20" i="10"/>
  <c r="AB21" i="13"/>
  <c r="AB21" i="8"/>
  <c r="AB21" i="10"/>
  <c r="Z20" i="13"/>
  <c r="Z20" i="8"/>
  <c r="Z20" i="10"/>
  <c r="X20" i="13"/>
  <c r="X20" i="8"/>
  <c r="X20" i="10"/>
  <c r="C20" i="13"/>
  <c r="C20" i="8"/>
  <c r="C20" i="10"/>
  <c r="L20" i="13"/>
  <c r="L20" i="10"/>
  <c r="L20" i="8"/>
  <c r="AD19" i="13"/>
  <c r="AD19" i="8"/>
  <c r="AD19" i="10"/>
  <c r="K22" i="13"/>
  <c r="K22" i="10"/>
  <c r="K22" i="8"/>
  <c r="O22" i="13"/>
  <c r="O22" i="10"/>
  <c r="O22" i="8"/>
  <c r="H21" i="1"/>
  <c r="B21" i="13"/>
  <c r="B21" i="10"/>
  <c r="B21" i="8"/>
  <c r="U20" i="13"/>
  <c r="U20" i="8"/>
  <c r="U20" i="10"/>
  <c r="AC20" i="13"/>
  <c r="AC20" i="8"/>
  <c r="AC20" i="10"/>
  <c r="V20" i="13"/>
  <c r="V20" i="10"/>
  <c r="V20" i="8"/>
  <c r="H19" i="9"/>
  <c r="H19" i="12"/>
  <c r="H19" i="7"/>
  <c r="I20" i="13"/>
  <c r="I20" i="10"/>
  <c r="I20" i="8"/>
  <c r="N19" i="13"/>
  <c r="N19" i="8"/>
  <c r="N19" i="10"/>
  <c r="Q21" i="10"/>
  <c r="Q21" i="13"/>
  <c r="Q21" i="8"/>
  <c r="S21" i="13"/>
  <c r="S21" i="10"/>
  <c r="S21" i="8"/>
  <c r="E20" i="13"/>
  <c r="E20" i="10"/>
  <c r="E20" i="8"/>
  <c r="AE21" i="13"/>
  <c r="AE21" i="8"/>
  <c r="AE21" i="10"/>
  <c r="R20" i="13"/>
  <c r="R20" i="8"/>
  <c r="R20" i="10"/>
  <c r="W20" i="13"/>
  <c r="W20" i="8"/>
  <c r="W20" i="10"/>
  <c r="J19" i="13"/>
  <c r="J19" i="8"/>
  <c r="J19" i="10"/>
  <c r="T20" i="13"/>
  <c r="T20" i="10"/>
  <c r="T20" i="8"/>
  <c r="G21" i="13"/>
  <c r="G21" i="10"/>
  <c r="G21" i="8"/>
  <c r="AF20" i="13"/>
  <c r="B21" i="12"/>
  <c r="Z20" i="12"/>
  <c r="T20" i="12"/>
  <c r="Y21" i="12"/>
  <c r="AC20" i="12"/>
  <c r="I20" i="12"/>
  <c r="C20" i="12"/>
  <c r="O22" i="12"/>
  <c r="X20" i="12"/>
  <c r="AD19" i="12"/>
  <c r="E20" i="12"/>
  <c r="P20" i="12"/>
  <c r="U20" i="12"/>
  <c r="G21" i="12"/>
  <c r="D20" i="12"/>
  <c r="J19" i="12"/>
  <c r="AA19" i="12"/>
  <c r="Q21" i="12"/>
  <c r="V20" i="12"/>
  <c r="N19" i="12"/>
  <c r="AB21" i="12"/>
  <c r="R20" i="12"/>
  <c r="L20" i="12"/>
  <c r="K22" i="12"/>
  <c r="S21" i="12"/>
  <c r="M20" i="12"/>
  <c r="AE21" i="12"/>
  <c r="F21" i="12"/>
  <c r="W20" i="12"/>
  <c r="P20" i="9"/>
  <c r="P20" i="7"/>
  <c r="L20" i="9"/>
  <c r="L20" i="7"/>
  <c r="Q23" i="1"/>
  <c r="E22" i="1"/>
  <c r="AF20" i="9"/>
  <c r="AF20" i="7"/>
  <c r="G23" i="1"/>
  <c r="R22" i="1"/>
  <c r="S23" i="1"/>
  <c r="E20" i="9"/>
  <c r="E20" i="7"/>
  <c r="AC22" i="1"/>
  <c r="AD21" i="1"/>
  <c r="N21" i="1"/>
  <c r="R20" i="9"/>
  <c r="R20" i="7"/>
  <c r="I22" i="1"/>
  <c r="Y23" i="1"/>
  <c r="C22" i="1"/>
  <c r="S21" i="9"/>
  <c r="S21" i="7"/>
  <c r="X20" i="9"/>
  <c r="X20" i="7"/>
  <c r="F23" i="1"/>
  <c r="Q21" i="7"/>
  <c r="Q21" i="9"/>
  <c r="V20" i="9"/>
  <c r="V20" i="7"/>
  <c r="AF21" i="12"/>
  <c r="AF21" i="6"/>
  <c r="U22" i="1"/>
  <c r="AA21" i="1"/>
  <c r="Z22" i="1"/>
  <c r="Z20" i="9"/>
  <c r="Z20" i="7"/>
  <c r="Y21" i="7"/>
  <c r="Y21" i="9"/>
  <c r="J19" i="9"/>
  <c r="J19" i="7"/>
  <c r="X22" i="1"/>
  <c r="F21" i="9"/>
  <c r="F21" i="7"/>
  <c r="AD19" i="9"/>
  <c r="AD19" i="7"/>
  <c r="V22" i="1"/>
  <c r="N19" i="9"/>
  <c r="N19" i="7"/>
  <c r="D22" i="1"/>
  <c r="B23" i="1"/>
  <c r="O24" i="1"/>
  <c r="W22" i="1"/>
  <c r="M20" i="9"/>
  <c r="M20" i="7"/>
  <c r="AC20" i="9"/>
  <c r="AC20" i="7"/>
  <c r="P22" i="1"/>
  <c r="G21" i="9"/>
  <c r="G21" i="7"/>
  <c r="D20" i="9"/>
  <c r="D20" i="7"/>
  <c r="AB23" i="1"/>
  <c r="U20" i="9"/>
  <c r="U20" i="7"/>
  <c r="T22" i="1"/>
  <c r="K22" i="9"/>
  <c r="K22" i="7"/>
  <c r="B21" i="7"/>
  <c r="B21" i="9"/>
  <c r="AB21" i="9"/>
  <c r="AB21" i="7"/>
  <c r="L22" i="1"/>
  <c r="T20" i="9"/>
  <c r="T20" i="7"/>
  <c r="I20" i="9"/>
  <c r="I20" i="7"/>
  <c r="C20" i="9"/>
  <c r="C20" i="7"/>
  <c r="AA19" i="9"/>
  <c r="AA19" i="7"/>
  <c r="O22" i="9"/>
  <c r="O22" i="7"/>
  <c r="W20" i="9"/>
  <c r="W20" i="7"/>
  <c r="M22" i="1"/>
  <c r="AF22" i="1"/>
  <c r="AE23" i="1"/>
  <c r="AE21" i="9"/>
  <c r="AE21" i="7"/>
  <c r="N21" i="6" l="1"/>
  <c r="AD21" i="6"/>
  <c r="L22" i="6"/>
  <c r="O24" i="6"/>
  <c r="D22" i="6"/>
  <c r="P22" i="6"/>
  <c r="AA21" i="6"/>
  <c r="R22" i="6"/>
  <c r="B23" i="6"/>
  <c r="AC22" i="6"/>
  <c r="U22" i="6"/>
  <c r="C22" i="6"/>
  <c r="G23" i="6"/>
  <c r="F23" i="6"/>
  <c r="Y23" i="6"/>
  <c r="V22" i="6"/>
  <c r="I22" i="6"/>
  <c r="S23" i="6"/>
  <c r="T22" i="6"/>
  <c r="X22" i="6"/>
  <c r="E22" i="6"/>
  <c r="H21" i="6"/>
  <c r="AE23" i="6"/>
  <c r="AB23" i="6"/>
  <c r="M22" i="6"/>
  <c r="Z22" i="6"/>
  <c r="W22" i="6"/>
  <c r="Q23" i="6"/>
  <c r="AF21" i="10"/>
  <c r="AF21" i="8"/>
  <c r="AE22" i="13"/>
  <c r="AE22" i="10"/>
  <c r="AE22" i="8"/>
  <c r="O23" i="13"/>
  <c r="O23" i="8"/>
  <c r="O23" i="10"/>
  <c r="AC21" i="13"/>
  <c r="AC21" i="8"/>
  <c r="AC21" i="10"/>
  <c r="G22" i="13"/>
  <c r="G22" i="8"/>
  <c r="G22" i="10"/>
  <c r="E21" i="13"/>
  <c r="E21" i="8"/>
  <c r="E21" i="10"/>
  <c r="F22" i="13"/>
  <c r="F22" i="10"/>
  <c r="F22" i="8"/>
  <c r="C21" i="13"/>
  <c r="C21" i="8"/>
  <c r="C21" i="10"/>
  <c r="AB22" i="13"/>
  <c r="AB22" i="8"/>
  <c r="AB22" i="10"/>
  <c r="X21" i="13"/>
  <c r="X21" i="10"/>
  <c r="X21" i="8"/>
  <c r="H20" i="13"/>
  <c r="H20" i="10"/>
  <c r="H20" i="8"/>
  <c r="M21" i="13"/>
  <c r="M21" i="8"/>
  <c r="M21" i="10"/>
  <c r="J20" i="13"/>
  <c r="J20" i="10"/>
  <c r="J20" i="8"/>
  <c r="B22" i="13"/>
  <c r="B22" i="10"/>
  <c r="B22" i="8"/>
  <c r="P21" i="13"/>
  <c r="P21" i="10"/>
  <c r="P21" i="8"/>
  <c r="D21" i="13"/>
  <c r="D21" i="8"/>
  <c r="D21" i="10"/>
  <c r="AA20" i="13"/>
  <c r="AA20" i="8"/>
  <c r="AA20" i="10"/>
  <c r="I21" i="10"/>
  <c r="I21" i="13"/>
  <c r="I21" i="8"/>
  <c r="Z21" i="13"/>
  <c r="Z21" i="8"/>
  <c r="Z21" i="10"/>
  <c r="S22" i="13"/>
  <c r="S22" i="8"/>
  <c r="S22" i="10"/>
  <c r="R21" i="13"/>
  <c r="R21" i="8"/>
  <c r="R21" i="10"/>
  <c r="Q22" i="13"/>
  <c r="Q22" i="8"/>
  <c r="Q22" i="10"/>
  <c r="U21" i="8"/>
  <c r="U21" i="13"/>
  <c r="U21" i="10"/>
  <c r="V21" i="13"/>
  <c r="V21" i="10"/>
  <c r="V21" i="8"/>
  <c r="L21" i="13"/>
  <c r="L21" i="10"/>
  <c r="L21" i="8"/>
  <c r="W21" i="13"/>
  <c r="W21" i="8"/>
  <c r="W21" i="10"/>
  <c r="K23" i="13"/>
  <c r="K23" i="8"/>
  <c r="K23" i="10"/>
  <c r="H22" i="1"/>
  <c r="H20" i="12"/>
  <c r="H20" i="9"/>
  <c r="H20" i="7"/>
  <c r="AD20" i="13"/>
  <c r="AD20" i="10"/>
  <c r="AD20" i="8"/>
  <c r="T21" i="13"/>
  <c r="T21" i="8"/>
  <c r="T21" i="10"/>
  <c r="N20" i="13"/>
  <c r="N20" i="10"/>
  <c r="N20" i="8"/>
  <c r="Y22" i="13"/>
  <c r="Y22" i="8"/>
  <c r="Y22" i="10"/>
  <c r="AF21" i="13"/>
  <c r="X21" i="12"/>
  <c r="K23" i="12"/>
  <c r="E21" i="12"/>
  <c r="AE22" i="12"/>
  <c r="M21" i="12"/>
  <c r="AA20" i="12"/>
  <c r="L21" i="12"/>
  <c r="P21" i="12"/>
  <c r="W21" i="12"/>
  <c r="B22" i="12"/>
  <c r="D21" i="12"/>
  <c r="F22" i="12"/>
  <c r="N20" i="12"/>
  <c r="I21" i="12"/>
  <c r="O23" i="12"/>
  <c r="V21" i="12"/>
  <c r="U21" i="12"/>
  <c r="G22" i="12"/>
  <c r="AD20" i="12"/>
  <c r="Z21" i="12"/>
  <c r="AC21" i="12"/>
  <c r="Q22" i="12"/>
  <c r="T21" i="12"/>
  <c r="AB22" i="12"/>
  <c r="J20" i="12"/>
  <c r="C21" i="12"/>
  <c r="Y22" i="12"/>
  <c r="S22" i="12"/>
  <c r="R21" i="12"/>
  <c r="T21" i="9"/>
  <c r="T21" i="7"/>
  <c r="W23" i="1"/>
  <c r="J20" i="7"/>
  <c r="J20" i="9"/>
  <c r="AD22" i="1"/>
  <c r="AC23" i="1"/>
  <c r="E21" i="9"/>
  <c r="E21" i="7"/>
  <c r="AF22" i="12"/>
  <c r="AF22" i="6"/>
  <c r="L23" i="1"/>
  <c r="W21" i="9"/>
  <c r="W21" i="7"/>
  <c r="B24" i="1"/>
  <c r="D21" i="9"/>
  <c r="D21" i="7"/>
  <c r="X23" i="1"/>
  <c r="U23" i="1"/>
  <c r="F24" i="1"/>
  <c r="Y24" i="1"/>
  <c r="K23" i="9"/>
  <c r="K23" i="7"/>
  <c r="AC21" i="9"/>
  <c r="AC21" i="7"/>
  <c r="R21" i="9"/>
  <c r="R21" i="7"/>
  <c r="AE24" i="1"/>
  <c r="AF23" i="1"/>
  <c r="AE22" i="9"/>
  <c r="AE22" i="7"/>
  <c r="M21" i="9"/>
  <c r="M21" i="7"/>
  <c r="L21" i="9"/>
  <c r="L21" i="7"/>
  <c r="AB22" i="9"/>
  <c r="AB22" i="7"/>
  <c r="O25" i="1"/>
  <c r="B22" i="7"/>
  <c r="B22" i="9"/>
  <c r="AD20" i="9"/>
  <c r="AD20" i="7"/>
  <c r="X21" i="9"/>
  <c r="X21" i="7"/>
  <c r="Z21" i="9"/>
  <c r="Z21" i="7"/>
  <c r="AF21" i="9"/>
  <c r="AF21" i="7"/>
  <c r="F22" i="9"/>
  <c r="F22" i="7"/>
  <c r="C23" i="1"/>
  <c r="Y22" i="9"/>
  <c r="Y22" i="7"/>
  <c r="I21" i="7"/>
  <c r="I21" i="9"/>
  <c r="N22" i="1"/>
  <c r="S22" i="9"/>
  <c r="S22" i="7"/>
  <c r="G24" i="1"/>
  <c r="Q24" i="1"/>
  <c r="M23" i="1"/>
  <c r="P21" i="9"/>
  <c r="P21" i="7"/>
  <c r="O23" i="9"/>
  <c r="O23" i="7"/>
  <c r="D23" i="1"/>
  <c r="V23" i="1"/>
  <c r="I23" i="1"/>
  <c r="S24" i="1"/>
  <c r="AA20" i="9"/>
  <c r="AA20" i="7"/>
  <c r="T23" i="1"/>
  <c r="AB24" i="1"/>
  <c r="P23" i="1"/>
  <c r="V21" i="9"/>
  <c r="V21" i="7"/>
  <c r="AA22" i="1"/>
  <c r="Z23" i="1"/>
  <c r="U21" i="9"/>
  <c r="U21" i="7"/>
  <c r="C21" i="7"/>
  <c r="C21" i="9"/>
  <c r="N20" i="9"/>
  <c r="N20" i="7"/>
  <c r="R23" i="1"/>
  <c r="G22" i="9"/>
  <c r="G22" i="7"/>
  <c r="E23" i="1"/>
  <c r="Q22" i="7"/>
  <c r="Q22" i="9"/>
  <c r="P23" i="6" l="1"/>
  <c r="O25" i="6"/>
  <c r="AB24" i="6"/>
  <c r="T23" i="6"/>
  <c r="G24" i="6"/>
  <c r="Q24" i="6"/>
  <c r="L23" i="6"/>
  <c r="E23" i="6"/>
  <c r="AE24" i="6"/>
  <c r="Y24" i="6"/>
  <c r="C23" i="6"/>
  <c r="B24" i="6"/>
  <c r="W23" i="6"/>
  <c r="M23" i="6"/>
  <c r="S24" i="6"/>
  <c r="I23" i="6"/>
  <c r="N22" i="6"/>
  <c r="F24" i="6"/>
  <c r="AF22" i="10"/>
  <c r="AF22" i="8"/>
  <c r="H22" i="6"/>
  <c r="V23" i="6"/>
  <c r="U23" i="6"/>
  <c r="AC23" i="6"/>
  <c r="R23" i="6"/>
  <c r="Z23" i="6"/>
  <c r="AD22" i="6"/>
  <c r="D23" i="6"/>
  <c r="X23" i="6"/>
  <c r="AA22" i="6"/>
  <c r="AF22" i="13"/>
  <c r="H21" i="13"/>
  <c r="H21" i="8"/>
  <c r="H21" i="10"/>
  <c r="O24" i="13"/>
  <c r="O24" i="8"/>
  <c r="O24" i="10"/>
  <c r="AB23" i="13"/>
  <c r="AB23" i="8"/>
  <c r="AB23" i="10"/>
  <c r="H21" i="12"/>
  <c r="H21" i="7"/>
  <c r="H21" i="9"/>
  <c r="C22" i="10"/>
  <c r="C22" i="13"/>
  <c r="C22" i="8"/>
  <c r="B23" i="13"/>
  <c r="B23" i="8"/>
  <c r="B23" i="10"/>
  <c r="G23" i="13"/>
  <c r="G23" i="10"/>
  <c r="G23" i="8"/>
  <c r="J21" i="13"/>
  <c r="J21" i="10"/>
  <c r="J21" i="8"/>
  <c r="L22" i="13"/>
  <c r="L22" i="8"/>
  <c r="L22" i="10"/>
  <c r="T22" i="13"/>
  <c r="T22" i="8"/>
  <c r="T22" i="10"/>
  <c r="E22" i="13"/>
  <c r="E22" i="10"/>
  <c r="E22" i="8"/>
  <c r="AC22" i="13"/>
  <c r="AC22" i="8"/>
  <c r="AC22" i="10"/>
  <c r="I22" i="13"/>
  <c r="I22" i="8"/>
  <c r="I22" i="10"/>
  <c r="F23" i="8"/>
  <c r="F23" i="13"/>
  <c r="F23" i="10"/>
  <c r="P22" i="13"/>
  <c r="P22" i="10"/>
  <c r="P22" i="8"/>
  <c r="S23" i="13"/>
  <c r="S23" i="10"/>
  <c r="S23" i="8"/>
  <c r="H23" i="1"/>
  <c r="K24" i="13"/>
  <c r="K24" i="8"/>
  <c r="K24" i="10"/>
  <c r="D22" i="13"/>
  <c r="D22" i="10"/>
  <c r="D22" i="8"/>
  <c r="W22" i="8"/>
  <c r="W22" i="10"/>
  <c r="W22" i="13"/>
  <c r="V22" i="13"/>
  <c r="V22" i="10"/>
  <c r="V22" i="8"/>
  <c r="Z22" i="13"/>
  <c r="Z22" i="8"/>
  <c r="Z22" i="10"/>
  <c r="Y23" i="8"/>
  <c r="Y23" i="10"/>
  <c r="Y23" i="13"/>
  <c r="M22" i="13"/>
  <c r="M22" i="8"/>
  <c r="M22" i="10"/>
  <c r="Q23" i="13"/>
  <c r="Q23" i="8"/>
  <c r="Q23" i="10"/>
  <c r="AD21" i="13"/>
  <c r="AD21" i="10"/>
  <c r="AD21" i="8"/>
  <c r="X22" i="13"/>
  <c r="X22" i="10"/>
  <c r="X22" i="8"/>
  <c r="AE23" i="13"/>
  <c r="AE23" i="8"/>
  <c r="AE23" i="10"/>
  <c r="U22" i="13"/>
  <c r="U22" i="8"/>
  <c r="U22" i="10"/>
  <c r="R22" i="13"/>
  <c r="R22" i="8"/>
  <c r="R22" i="10"/>
  <c r="N21" i="13"/>
  <c r="N21" i="10"/>
  <c r="N21" i="8"/>
  <c r="AA21" i="13"/>
  <c r="AA21" i="10"/>
  <c r="AA21" i="8"/>
  <c r="P22" i="12"/>
  <c r="V22" i="12"/>
  <c r="D22" i="12"/>
  <c r="N21" i="12"/>
  <c r="R22" i="12"/>
  <c r="T22" i="12"/>
  <c r="Q23" i="12"/>
  <c r="O24" i="12"/>
  <c r="Z22" i="12"/>
  <c r="S23" i="12"/>
  <c r="I22" i="12"/>
  <c r="M22" i="12"/>
  <c r="AE23" i="12"/>
  <c r="F23" i="12"/>
  <c r="L22" i="12"/>
  <c r="AB23" i="12"/>
  <c r="G23" i="12"/>
  <c r="U22" i="12"/>
  <c r="AC22" i="12"/>
  <c r="E22" i="12"/>
  <c r="J21" i="12"/>
  <c r="AA21" i="12"/>
  <c r="AD21" i="12"/>
  <c r="B23" i="12"/>
  <c r="W22" i="12"/>
  <c r="K24" i="12"/>
  <c r="C22" i="12"/>
  <c r="Y23" i="12"/>
  <c r="X22" i="12"/>
  <c r="R22" i="9"/>
  <c r="R22" i="7"/>
  <c r="AB25" i="1"/>
  <c r="M22" i="9"/>
  <c r="M22" i="7"/>
  <c r="G25" i="1"/>
  <c r="N23" i="1"/>
  <c r="F23" i="9"/>
  <c r="F23" i="7"/>
  <c r="U24" i="1"/>
  <c r="W22" i="7"/>
  <c r="W22" i="9"/>
  <c r="P24" i="1"/>
  <c r="AB23" i="9"/>
  <c r="AB23" i="7"/>
  <c r="T22" i="9"/>
  <c r="T22" i="7"/>
  <c r="V24" i="1"/>
  <c r="Q25" i="1"/>
  <c r="G23" i="9"/>
  <c r="G23" i="7"/>
  <c r="C24" i="1"/>
  <c r="O24" i="9"/>
  <c r="O24" i="7"/>
  <c r="AF23" i="12"/>
  <c r="AF23" i="6"/>
  <c r="AE23" i="9"/>
  <c r="AE23" i="7"/>
  <c r="F25" i="1"/>
  <c r="B23" i="7"/>
  <c r="B23" i="9"/>
  <c r="L22" i="9"/>
  <c r="L22" i="7"/>
  <c r="AF22" i="9"/>
  <c r="AF22" i="7"/>
  <c r="AC24" i="1"/>
  <c r="AD23" i="1"/>
  <c r="AC22" i="9"/>
  <c r="AC22" i="7"/>
  <c r="J21" i="7"/>
  <c r="J21" i="9"/>
  <c r="P22" i="9"/>
  <c r="P22" i="7"/>
  <c r="I24" i="1"/>
  <c r="D22" i="9"/>
  <c r="D22" i="7"/>
  <c r="M24" i="1"/>
  <c r="Q23" i="7"/>
  <c r="Q23" i="9"/>
  <c r="N21" i="9"/>
  <c r="N21" i="7"/>
  <c r="O26" i="1"/>
  <c r="Y25" i="1"/>
  <c r="U22" i="9"/>
  <c r="U22" i="7"/>
  <c r="L24" i="1"/>
  <c r="E22" i="9"/>
  <c r="E22" i="7"/>
  <c r="S23" i="9"/>
  <c r="S23" i="7"/>
  <c r="D24" i="1"/>
  <c r="AE25" i="1"/>
  <c r="AF24" i="1"/>
  <c r="AD21" i="9"/>
  <c r="AD21" i="7"/>
  <c r="X22" i="9"/>
  <c r="X22" i="7"/>
  <c r="K24" i="9"/>
  <c r="K24" i="7"/>
  <c r="E24" i="1"/>
  <c r="R24" i="1"/>
  <c r="AA23" i="1"/>
  <c r="Z24" i="1"/>
  <c r="Z22" i="9"/>
  <c r="Z22" i="7"/>
  <c r="T24" i="1"/>
  <c r="S25" i="1"/>
  <c r="I22" i="7"/>
  <c r="I22" i="9"/>
  <c r="AA21" i="9"/>
  <c r="AA21" i="7"/>
  <c r="V22" i="9"/>
  <c r="V22" i="7"/>
  <c r="C22" i="9"/>
  <c r="C22" i="7"/>
  <c r="Y23" i="9"/>
  <c r="Y23" i="7"/>
  <c r="X24" i="1"/>
  <c r="B25" i="1"/>
  <c r="W24" i="1"/>
  <c r="AF24" i="12" l="1"/>
  <c r="AE25" i="6"/>
  <c r="X24" i="6"/>
  <c r="AD23" i="6"/>
  <c r="P24" i="6"/>
  <c r="AA23" i="6"/>
  <c r="AC24" i="6"/>
  <c r="O26" i="6"/>
  <c r="D24" i="6"/>
  <c r="E24" i="6"/>
  <c r="H23" i="6"/>
  <c r="L24" i="6"/>
  <c r="I24" i="6"/>
  <c r="T24" i="6"/>
  <c r="AB25" i="6"/>
  <c r="Z24" i="6"/>
  <c r="Q25" i="6"/>
  <c r="AF23" i="10"/>
  <c r="AF23" i="8"/>
  <c r="R24" i="6"/>
  <c r="C24" i="6"/>
  <c r="N23" i="6"/>
  <c r="W24" i="6"/>
  <c r="V24" i="6"/>
  <c r="G25" i="6"/>
  <c r="M24" i="6"/>
  <c r="U24" i="6"/>
  <c r="B25" i="6"/>
  <c r="S25" i="6"/>
  <c r="Y25" i="6"/>
  <c r="F25" i="6"/>
  <c r="AF23" i="13"/>
  <c r="B24" i="13"/>
  <c r="B24" i="8"/>
  <c r="B24" i="10"/>
  <c r="N22" i="13"/>
  <c r="N22" i="10"/>
  <c r="N22" i="8"/>
  <c r="D23" i="13"/>
  <c r="D23" i="10"/>
  <c r="D23" i="8"/>
  <c r="E23" i="8"/>
  <c r="E23" i="13"/>
  <c r="E23" i="10"/>
  <c r="H24" i="1"/>
  <c r="H22" i="12"/>
  <c r="H22" i="9"/>
  <c r="H22" i="7"/>
  <c r="V23" i="13"/>
  <c r="V23" i="10"/>
  <c r="V23" i="8"/>
  <c r="U23" i="10"/>
  <c r="U23" i="13"/>
  <c r="U23" i="8"/>
  <c r="AE24" i="13"/>
  <c r="AE24" i="8"/>
  <c r="AE24" i="10"/>
  <c r="R23" i="13"/>
  <c r="R23" i="8"/>
  <c r="R23" i="10"/>
  <c r="J22" i="13"/>
  <c r="J22" i="8"/>
  <c r="J22" i="10"/>
  <c r="AA22" i="8"/>
  <c r="AA22" i="13"/>
  <c r="AA22" i="10"/>
  <c r="H22" i="13"/>
  <c r="H22" i="10"/>
  <c r="H22" i="8"/>
  <c r="L23" i="13"/>
  <c r="L23" i="10"/>
  <c r="L23" i="8"/>
  <c r="S24" i="13"/>
  <c r="S24" i="10"/>
  <c r="S24" i="8"/>
  <c r="Z23" i="13"/>
  <c r="Z23" i="8"/>
  <c r="Z23" i="10"/>
  <c r="W23" i="13"/>
  <c r="W23" i="8"/>
  <c r="W23" i="10"/>
  <c r="M23" i="13"/>
  <c r="M23" i="10"/>
  <c r="M23" i="8"/>
  <c r="O25" i="13"/>
  <c r="O25" i="10"/>
  <c r="O25" i="8"/>
  <c r="Q24" i="13"/>
  <c r="Q24" i="8"/>
  <c r="Q24" i="10"/>
  <c r="I23" i="8"/>
  <c r="I23" i="13"/>
  <c r="I23" i="10"/>
  <c r="F24" i="13"/>
  <c r="F24" i="10"/>
  <c r="F24" i="8"/>
  <c r="C23" i="13"/>
  <c r="C23" i="8"/>
  <c r="C23" i="10"/>
  <c r="AD22" i="13"/>
  <c r="AD22" i="10"/>
  <c r="AD22" i="8"/>
  <c r="Y24" i="13"/>
  <c r="Y24" i="8"/>
  <c r="Y24" i="10"/>
  <c r="P23" i="13"/>
  <c r="P23" i="8"/>
  <c r="P23" i="10"/>
  <c r="X23" i="13"/>
  <c r="X23" i="8"/>
  <c r="X23" i="10"/>
  <c r="T23" i="13"/>
  <c r="T23" i="8"/>
  <c r="T23" i="10"/>
  <c r="G24" i="10"/>
  <c r="G24" i="13"/>
  <c r="G24" i="8"/>
  <c r="AC23" i="13"/>
  <c r="AC23" i="10"/>
  <c r="AC23" i="8"/>
  <c r="AB24" i="13"/>
  <c r="AB24" i="8"/>
  <c r="AB24" i="10"/>
  <c r="K25" i="13"/>
  <c r="K25" i="8"/>
  <c r="K25" i="10"/>
  <c r="W23" i="12"/>
  <c r="AA22" i="12"/>
  <c r="Y24" i="12"/>
  <c r="J22" i="12"/>
  <c r="AE24" i="12"/>
  <c r="O25" i="12"/>
  <c r="AC23" i="12"/>
  <c r="F24" i="12"/>
  <c r="C23" i="12"/>
  <c r="G24" i="12"/>
  <c r="B24" i="12"/>
  <c r="U23" i="12"/>
  <c r="N22" i="12"/>
  <c r="S24" i="12"/>
  <c r="T23" i="12"/>
  <c r="Z23" i="12"/>
  <c r="K25" i="12"/>
  <c r="R23" i="12"/>
  <c r="E23" i="12"/>
  <c r="D23" i="12"/>
  <c r="L23" i="12"/>
  <c r="M23" i="12"/>
  <c r="I23" i="12"/>
  <c r="V23" i="12"/>
  <c r="AD22" i="12"/>
  <c r="AB24" i="12"/>
  <c r="X23" i="12"/>
  <c r="Q24" i="12"/>
  <c r="P23" i="12"/>
  <c r="T25" i="1"/>
  <c r="D23" i="9"/>
  <c r="D23" i="7"/>
  <c r="L25" i="1"/>
  <c r="Y24" i="9"/>
  <c r="Y24" i="7"/>
  <c r="O25" i="9"/>
  <c r="O25" i="7"/>
  <c r="C25" i="1"/>
  <c r="Q26" i="1"/>
  <c r="P25" i="1"/>
  <c r="U25" i="1"/>
  <c r="N24" i="1"/>
  <c r="AB24" i="9"/>
  <c r="AB24" i="7"/>
  <c r="S26" i="1"/>
  <c r="T23" i="9"/>
  <c r="T23" i="7"/>
  <c r="AA24" i="1"/>
  <c r="Z25" i="1"/>
  <c r="R25" i="1"/>
  <c r="AF24" i="6"/>
  <c r="L23" i="9"/>
  <c r="L23" i="7"/>
  <c r="AC23" i="9"/>
  <c r="AC23" i="7"/>
  <c r="F24" i="7"/>
  <c r="F24" i="9"/>
  <c r="AF23" i="9"/>
  <c r="AF23" i="7"/>
  <c r="C23" i="9"/>
  <c r="C23" i="7"/>
  <c r="Q24" i="9"/>
  <c r="Q24" i="7"/>
  <c r="P23" i="9"/>
  <c r="P23" i="7"/>
  <c r="N22" i="9"/>
  <c r="N22" i="7"/>
  <c r="G24" i="9"/>
  <c r="G24" i="7"/>
  <c r="X25" i="1"/>
  <c r="S24" i="7"/>
  <c r="S24" i="9"/>
  <c r="Z23" i="9"/>
  <c r="Z23" i="7"/>
  <c r="E23" i="7"/>
  <c r="E23" i="9"/>
  <c r="O27" i="1"/>
  <c r="M23" i="9"/>
  <c r="M23" i="7"/>
  <c r="AD24" i="1"/>
  <c r="AC25" i="1"/>
  <c r="AD22" i="9"/>
  <c r="AD22" i="7"/>
  <c r="W25" i="1"/>
  <c r="B24" i="7"/>
  <c r="B24" i="9"/>
  <c r="J22" i="7"/>
  <c r="J22" i="9"/>
  <c r="K25" i="9"/>
  <c r="K25" i="7"/>
  <c r="E25" i="1"/>
  <c r="AF25" i="1"/>
  <c r="AE26" i="1"/>
  <c r="I23" i="9"/>
  <c r="I23" i="7"/>
  <c r="F26" i="1"/>
  <c r="W23" i="7"/>
  <c r="W23" i="9"/>
  <c r="B26" i="1"/>
  <c r="X23" i="9"/>
  <c r="X23" i="7"/>
  <c r="R23" i="7"/>
  <c r="R23" i="9"/>
  <c r="AA22" i="9"/>
  <c r="AA22" i="7"/>
  <c r="AE24" i="9"/>
  <c r="AE24" i="7"/>
  <c r="D25" i="1"/>
  <c r="Y26" i="1"/>
  <c r="M25" i="1"/>
  <c r="I25" i="1"/>
  <c r="V23" i="9"/>
  <c r="V23" i="7"/>
  <c r="V25" i="1"/>
  <c r="U23" i="9"/>
  <c r="U23" i="7"/>
  <c r="G26" i="1"/>
  <c r="AB26" i="1"/>
  <c r="AF24" i="10" l="1"/>
  <c r="AF24" i="8"/>
  <c r="AD24" i="6"/>
  <c r="L25" i="6"/>
  <c r="E25" i="6"/>
  <c r="AC25" i="6"/>
  <c r="S26" i="6"/>
  <c r="V25" i="6"/>
  <c r="X25" i="6"/>
  <c r="T25" i="6"/>
  <c r="B26" i="6"/>
  <c r="P25" i="6"/>
  <c r="M25" i="6"/>
  <c r="Q26" i="6"/>
  <c r="H24" i="6"/>
  <c r="N24" i="6"/>
  <c r="Y26" i="6"/>
  <c r="R25" i="6"/>
  <c r="C25" i="6"/>
  <c r="AB26" i="6"/>
  <c r="G26" i="6"/>
  <c r="O27" i="6"/>
  <c r="I25" i="6"/>
  <c r="F26" i="6"/>
  <c r="Z25" i="6"/>
  <c r="AE26" i="6"/>
  <c r="U25" i="6"/>
  <c r="D25" i="6"/>
  <c r="W25" i="6"/>
  <c r="AA24" i="6"/>
  <c r="AB25" i="13"/>
  <c r="AB25" i="10"/>
  <c r="AB25" i="8"/>
  <c r="P24" i="13"/>
  <c r="P24" i="10"/>
  <c r="P24" i="8"/>
  <c r="G25" i="13"/>
  <c r="G25" i="8"/>
  <c r="G25" i="10"/>
  <c r="R24" i="13"/>
  <c r="R24" i="10"/>
  <c r="R24" i="8"/>
  <c r="U24" i="13"/>
  <c r="U24" i="10"/>
  <c r="U24" i="8"/>
  <c r="V24" i="13"/>
  <c r="V24" i="8"/>
  <c r="V24" i="10"/>
  <c r="N23" i="13"/>
  <c r="N23" i="8"/>
  <c r="N23" i="10"/>
  <c r="W24" i="13"/>
  <c r="W24" i="8"/>
  <c r="W24" i="10"/>
  <c r="F25" i="13"/>
  <c r="F25" i="10"/>
  <c r="F25" i="8"/>
  <c r="AA23" i="13"/>
  <c r="AA23" i="10"/>
  <c r="AA23" i="8"/>
  <c r="H23" i="9"/>
  <c r="H23" i="12"/>
  <c r="H23" i="7"/>
  <c r="O26" i="13"/>
  <c r="O26" i="8"/>
  <c r="O26" i="10"/>
  <c r="AD23" i="13"/>
  <c r="AD23" i="10"/>
  <c r="AD23" i="8"/>
  <c r="L24" i="13"/>
  <c r="L24" i="8"/>
  <c r="L24" i="10"/>
  <c r="Z24" i="13"/>
  <c r="Z24" i="10"/>
  <c r="Z24" i="8"/>
  <c r="Q25" i="8"/>
  <c r="Q25" i="13"/>
  <c r="Q25" i="10"/>
  <c r="M24" i="13"/>
  <c r="M24" i="8"/>
  <c r="M24" i="10"/>
  <c r="D24" i="13"/>
  <c r="D24" i="8"/>
  <c r="D24" i="10"/>
  <c r="E24" i="10"/>
  <c r="E24" i="8"/>
  <c r="E24" i="13"/>
  <c r="T24" i="13"/>
  <c r="T24" i="8"/>
  <c r="T24" i="10"/>
  <c r="H25" i="1"/>
  <c r="B25" i="13"/>
  <c r="B25" i="8"/>
  <c r="B25" i="10"/>
  <c r="C24" i="13"/>
  <c r="C24" i="8"/>
  <c r="C24" i="10"/>
  <c r="I24" i="13"/>
  <c r="I24" i="10"/>
  <c r="I24" i="8"/>
  <c r="J23" i="13"/>
  <c r="J23" i="10"/>
  <c r="J23" i="8"/>
  <c r="S25" i="13"/>
  <c r="S25" i="8"/>
  <c r="S25" i="10"/>
  <c r="AC24" i="13"/>
  <c r="AC24" i="8"/>
  <c r="AC24" i="10"/>
  <c r="Y25" i="13"/>
  <c r="Y25" i="8"/>
  <c r="Y25" i="10"/>
  <c r="AE25" i="13"/>
  <c r="AE25" i="10"/>
  <c r="AE25" i="8"/>
  <c r="K26" i="13"/>
  <c r="K26" i="10"/>
  <c r="K26" i="8"/>
  <c r="X24" i="13"/>
  <c r="X24" i="10"/>
  <c r="X24" i="8"/>
  <c r="H23" i="13"/>
  <c r="H23" i="8"/>
  <c r="H23" i="10"/>
  <c r="AF24" i="13"/>
  <c r="B25" i="12"/>
  <c r="G25" i="12"/>
  <c r="J23" i="12"/>
  <c r="AA23" i="12"/>
  <c r="E24" i="12"/>
  <c r="Z24" i="12"/>
  <c r="C24" i="12"/>
  <c r="I24" i="12"/>
  <c r="D24" i="12"/>
  <c r="F25" i="12"/>
  <c r="AE25" i="12"/>
  <c r="K26" i="12"/>
  <c r="R24" i="12"/>
  <c r="U24" i="12"/>
  <c r="Q25" i="12"/>
  <c r="V24" i="12"/>
  <c r="AD23" i="12"/>
  <c r="AB25" i="12"/>
  <c r="X24" i="12"/>
  <c r="T24" i="12"/>
  <c r="M24" i="12"/>
  <c r="Y25" i="12"/>
  <c r="O26" i="12"/>
  <c r="S25" i="12"/>
  <c r="N23" i="12"/>
  <c r="P24" i="12"/>
  <c r="L24" i="12"/>
  <c r="W24" i="12"/>
  <c r="AC24" i="12"/>
  <c r="G27" i="1"/>
  <c r="F25" i="7"/>
  <c r="F25" i="9"/>
  <c r="E26" i="1"/>
  <c r="P26" i="1"/>
  <c r="L26" i="1"/>
  <c r="T26" i="1"/>
  <c r="AB27" i="1"/>
  <c r="G25" i="9"/>
  <c r="G25" i="7"/>
  <c r="V24" i="9"/>
  <c r="V24" i="7"/>
  <c r="Y27" i="1"/>
  <c r="D24" i="7"/>
  <c r="D24" i="9"/>
  <c r="AF25" i="12"/>
  <c r="AF25" i="6"/>
  <c r="E24" i="7"/>
  <c r="E24" i="9"/>
  <c r="X26" i="1"/>
  <c r="R24" i="7"/>
  <c r="R24" i="9"/>
  <c r="N23" i="9"/>
  <c r="N23" i="7"/>
  <c r="U26" i="1"/>
  <c r="Q25" i="9"/>
  <c r="Q25" i="7"/>
  <c r="L24" i="9"/>
  <c r="L24" i="7"/>
  <c r="T24" i="9"/>
  <c r="T24" i="7"/>
  <c r="AB25" i="9"/>
  <c r="AB25" i="7"/>
  <c r="M26" i="1"/>
  <c r="B27" i="1"/>
  <c r="F27" i="1"/>
  <c r="AF26" i="1"/>
  <c r="AE27" i="1"/>
  <c r="AE25" i="9"/>
  <c r="AE25" i="7"/>
  <c r="W26" i="1"/>
  <c r="AC26" i="1"/>
  <c r="AD25" i="1"/>
  <c r="AC24" i="9"/>
  <c r="AC24" i="7"/>
  <c r="O26" i="9"/>
  <c r="O26" i="7"/>
  <c r="S27" i="1"/>
  <c r="N25" i="1"/>
  <c r="C26" i="1"/>
  <c r="I24" i="9"/>
  <c r="I24" i="7"/>
  <c r="M24" i="9"/>
  <c r="M24" i="7"/>
  <c r="D26" i="1"/>
  <c r="J23" i="7"/>
  <c r="J23" i="9"/>
  <c r="B25" i="7"/>
  <c r="B25" i="9"/>
  <c r="W24" i="7"/>
  <c r="W24" i="9"/>
  <c r="O28" i="1"/>
  <c r="R26" i="1"/>
  <c r="V26" i="1"/>
  <c r="AD23" i="9"/>
  <c r="AD23" i="7"/>
  <c r="I26" i="1"/>
  <c r="Y25" i="9"/>
  <c r="Y25" i="7"/>
  <c r="AA23" i="9"/>
  <c r="AA23" i="7"/>
  <c r="K26" i="9"/>
  <c r="K26" i="7"/>
  <c r="X24" i="9"/>
  <c r="X24" i="7"/>
  <c r="AF24" i="9"/>
  <c r="AF24" i="7"/>
  <c r="AA25" i="1"/>
  <c r="Z26" i="1"/>
  <c r="Z24" i="9"/>
  <c r="Z24" i="7"/>
  <c r="S25" i="7"/>
  <c r="S25" i="9"/>
  <c r="U24" i="9"/>
  <c r="U24" i="7"/>
  <c r="P24" i="9"/>
  <c r="P24" i="7"/>
  <c r="Q27" i="1"/>
  <c r="C24" i="9"/>
  <c r="C24" i="7"/>
  <c r="AA25" i="6" l="1"/>
  <c r="Q27" i="6"/>
  <c r="V26" i="6"/>
  <c r="E26" i="6"/>
  <c r="R26" i="6"/>
  <c r="W26" i="6"/>
  <c r="U26" i="6"/>
  <c r="P26" i="6"/>
  <c r="C26" i="6"/>
  <c r="B27" i="6"/>
  <c r="M26" i="6"/>
  <c r="L26" i="6"/>
  <c r="AE27" i="6"/>
  <c r="N25" i="6"/>
  <c r="G27" i="6"/>
  <c r="S27" i="6"/>
  <c r="H25" i="6"/>
  <c r="AB27" i="6"/>
  <c r="O28" i="6"/>
  <c r="Y27" i="6"/>
  <c r="F27" i="6"/>
  <c r="X26" i="6"/>
  <c r="Z26" i="6"/>
  <c r="I26" i="6"/>
  <c r="D26" i="6"/>
  <c r="AD25" i="6"/>
  <c r="T26" i="6"/>
  <c r="AF25" i="10"/>
  <c r="AF25" i="8"/>
  <c r="AC26" i="6"/>
  <c r="B26" i="13"/>
  <c r="H26" i="1"/>
  <c r="AA24" i="13"/>
  <c r="AA24" i="10"/>
  <c r="AA24" i="8"/>
  <c r="I25" i="13"/>
  <c r="I25" i="8"/>
  <c r="I25" i="10"/>
  <c r="AB26" i="13"/>
  <c r="AB26" i="10"/>
  <c r="AB26" i="8"/>
  <c r="H24" i="13"/>
  <c r="H24" i="8"/>
  <c r="H24" i="10"/>
  <c r="Z25" i="13"/>
  <c r="Z25" i="8"/>
  <c r="Z25" i="10"/>
  <c r="N24" i="13"/>
  <c r="N24" i="8"/>
  <c r="N24" i="10"/>
  <c r="W25" i="13"/>
  <c r="W25" i="10"/>
  <c r="W25" i="8"/>
  <c r="M25" i="10"/>
  <c r="M25" i="13"/>
  <c r="M25" i="8"/>
  <c r="Q26" i="13"/>
  <c r="Q26" i="8"/>
  <c r="Q26" i="10"/>
  <c r="J24" i="13"/>
  <c r="J24" i="8"/>
  <c r="J24" i="10"/>
  <c r="T25" i="13"/>
  <c r="T25" i="8"/>
  <c r="T25" i="10"/>
  <c r="R25" i="13"/>
  <c r="R25" i="8"/>
  <c r="R25" i="10"/>
  <c r="AD24" i="13"/>
  <c r="AD24" i="8"/>
  <c r="AD24" i="10"/>
  <c r="V25" i="13"/>
  <c r="V25" i="10"/>
  <c r="V25" i="8"/>
  <c r="AC25" i="10"/>
  <c r="AC25" i="13"/>
  <c r="AC25" i="8"/>
  <c r="S26" i="13"/>
  <c r="S26" i="8"/>
  <c r="S26" i="10"/>
  <c r="AE26" i="13"/>
  <c r="AE26" i="10"/>
  <c r="AE26" i="8"/>
  <c r="L25" i="8"/>
  <c r="L25" i="10"/>
  <c r="L25" i="13"/>
  <c r="H24" i="7"/>
  <c r="H24" i="12"/>
  <c r="H24" i="9"/>
  <c r="E25" i="13"/>
  <c r="E25" i="10"/>
  <c r="E25" i="8"/>
  <c r="G26" i="13"/>
  <c r="G26" i="8"/>
  <c r="G26" i="10"/>
  <c r="U25" i="10"/>
  <c r="U25" i="13"/>
  <c r="U25" i="8"/>
  <c r="F26" i="13"/>
  <c r="F26" i="8"/>
  <c r="F26" i="10"/>
  <c r="C25" i="13"/>
  <c r="C25" i="10"/>
  <c r="C25" i="8"/>
  <c r="O27" i="10"/>
  <c r="O27" i="13"/>
  <c r="O27" i="8"/>
  <c r="D25" i="13"/>
  <c r="D25" i="8"/>
  <c r="D25" i="10"/>
  <c r="K27" i="13"/>
  <c r="K27" i="10"/>
  <c r="K27" i="8"/>
  <c r="Y26" i="13"/>
  <c r="Y26" i="8"/>
  <c r="Y26" i="10"/>
  <c r="P25" i="13"/>
  <c r="P25" i="10"/>
  <c r="P25" i="8"/>
  <c r="X25" i="13"/>
  <c r="X25" i="10"/>
  <c r="X25" i="8"/>
  <c r="AF25" i="13"/>
  <c r="B26" i="10"/>
  <c r="B26" i="8"/>
  <c r="G26" i="12"/>
  <c r="S26" i="12"/>
  <c r="AA24" i="12"/>
  <c r="Q26" i="12"/>
  <c r="Z25" i="12"/>
  <c r="K27" i="12"/>
  <c r="O27" i="12"/>
  <c r="AC25" i="12"/>
  <c r="W25" i="12"/>
  <c r="F26" i="12"/>
  <c r="B26" i="12"/>
  <c r="J24" i="12"/>
  <c r="AD24" i="12"/>
  <c r="Y26" i="12"/>
  <c r="T25" i="12"/>
  <c r="L25" i="12"/>
  <c r="P25" i="12"/>
  <c r="E25" i="12"/>
  <c r="I25" i="12"/>
  <c r="V25" i="12"/>
  <c r="R25" i="12"/>
  <c r="D25" i="12"/>
  <c r="C25" i="12"/>
  <c r="N24" i="12"/>
  <c r="AE26" i="12"/>
  <c r="M25" i="12"/>
  <c r="U25" i="12"/>
  <c r="X25" i="12"/>
  <c r="AB26" i="12"/>
  <c r="AA26" i="1"/>
  <c r="Z27" i="1"/>
  <c r="I27" i="1"/>
  <c r="O29" i="1"/>
  <c r="S26" i="7"/>
  <c r="S26" i="9"/>
  <c r="W27" i="1"/>
  <c r="B28" i="1"/>
  <c r="M25" i="9"/>
  <c r="M25" i="7"/>
  <c r="AF25" i="9"/>
  <c r="AF25" i="7"/>
  <c r="T27" i="1"/>
  <c r="L25" i="9"/>
  <c r="L25" i="7"/>
  <c r="E27" i="1"/>
  <c r="Q28" i="1"/>
  <c r="Z25" i="9"/>
  <c r="Z25" i="7"/>
  <c r="R25" i="9"/>
  <c r="R25" i="7"/>
  <c r="S28" i="1"/>
  <c r="AC27" i="1"/>
  <c r="AD26" i="1"/>
  <c r="W25" i="7"/>
  <c r="W25" i="9"/>
  <c r="F28" i="1"/>
  <c r="B26" i="7"/>
  <c r="B26" i="9"/>
  <c r="U27" i="1"/>
  <c r="X27" i="1"/>
  <c r="AB28" i="1"/>
  <c r="T25" i="7"/>
  <c r="T25" i="9"/>
  <c r="E25" i="9"/>
  <c r="E25" i="7"/>
  <c r="G26" i="9"/>
  <c r="G26" i="7"/>
  <c r="Q26" i="9"/>
  <c r="Q26" i="7"/>
  <c r="I25" i="9"/>
  <c r="I25" i="7"/>
  <c r="V25" i="9"/>
  <c r="V25" i="7"/>
  <c r="R27" i="1"/>
  <c r="O27" i="9"/>
  <c r="O27" i="7"/>
  <c r="D27" i="1"/>
  <c r="N26" i="1"/>
  <c r="AC25" i="9"/>
  <c r="AC25" i="7"/>
  <c r="AF26" i="12"/>
  <c r="AF26" i="6"/>
  <c r="F26" i="7"/>
  <c r="F26" i="9"/>
  <c r="M27" i="1"/>
  <c r="AA24" i="9"/>
  <c r="AA24" i="7"/>
  <c r="X25" i="9"/>
  <c r="X25" i="7"/>
  <c r="Y28" i="1"/>
  <c r="P27" i="1"/>
  <c r="C25" i="7"/>
  <c r="C25" i="9"/>
  <c r="J24" i="7"/>
  <c r="J24" i="9"/>
  <c r="G28" i="1"/>
  <c r="V27" i="1"/>
  <c r="K27" i="9"/>
  <c r="K27" i="7"/>
  <c r="D25" i="9"/>
  <c r="D25" i="7"/>
  <c r="C27" i="1"/>
  <c r="N24" i="9"/>
  <c r="N24" i="7"/>
  <c r="AF27" i="1"/>
  <c r="AE28" i="1"/>
  <c r="AE26" i="9"/>
  <c r="AE26" i="7"/>
  <c r="U25" i="9"/>
  <c r="U25" i="7"/>
  <c r="AD24" i="9"/>
  <c r="AD24" i="7"/>
  <c r="Y26" i="9"/>
  <c r="Y26" i="7"/>
  <c r="AB26" i="9"/>
  <c r="AB26" i="7"/>
  <c r="L27" i="1"/>
  <c r="P25" i="9"/>
  <c r="P25" i="7"/>
  <c r="L27" i="6" l="1"/>
  <c r="E27" i="6"/>
  <c r="F28" i="6"/>
  <c r="I27" i="6"/>
  <c r="O29" i="6"/>
  <c r="P27" i="6"/>
  <c r="Z27" i="6"/>
  <c r="U27" i="6"/>
  <c r="Q28" i="6"/>
  <c r="N26" i="6"/>
  <c r="AC27" i="6"/>
  <c r="S28" i="6"/>
  <c r="H26" i="6"/>
  <c r="D27" i="6"/>
  <c r="R27" i="6"/>
  <c r="C27" i="6"/>
  <c r="AA26" i="6"/>
  <c r="AD26" i="6"/>
  <c r="M27" i="6"/>
  <c r="AB28" i="6"/>
  <c r="B28" i="6"/>
  <c r="AF26" i="10"/>
  <c r="AF26" i="8"/>
  <c r="AE28" i="6"/>
  <c r="Y28" i="6"/>
  <c r="T27" i="6"/>
  <c r="V27" i="6"/>
  <c r="G28" i="6"/>
  <c r="X27" i="6"/>
  <c r="W27" i="6"/>
  <c r="M26" i="13"/>
  <c r="M26" i="8"/>
  <c r="M26" i="10"/>
  <c r="I26" i="13"/>
  <c r="I26" i="10"/>
  <c r="I26" i="8"/>
  <c r="AB27" i="13"/>
  <c r="AB27" i="10"/>
  <c r="AB27" i="8"/>
  <c r="J25" i="13"/>
  <c r="J25" i="8"/>
  <c r="J25" i="10"/>
  <c r="AD25" i="13"/>
  <c r="AD25" i="10"/>
  <c r="AD25" i="8"/>
  <c r="V26" i="13"/>
  <c r="V26" i="8"/>
  <c r="V26" i="10"/>
  <c r="H25" i="13"/>
  <c r="H25" i="10"/>
  <c r="H25" i="8"/>
  <c r="L26" i="13"/>
  <c r="L26" i="10"/>
  <c r="L26" i="8"/>
  <c r="N25" i="13"/>
  <c r="N25" i="10"/>
  <c r="N25" i="8"/>
  <c r="E26" i="13"/>
  <c r="E26" i="8"/>
  <c r="E26" i="10"/>
  <c r="X26" i="8"/>
  <c r="X26" i="10"/>
  <c r="X26" i="13"/>
  <c r="Z26" i="13"/>
  <c r="Z26" i="10"/>
  <c r="Z26" i="8"/>
  <c r="O28" i="13"/>
  <c r="O28" i="8"/>
  <c r="O28" i="10"/>
  <c r="H25" i="7"/>
  <c r="H25" i="12"/>
  <c r="H25" i="9"/>
  <c r="AC26" i="13"/>
  <c r="AC26" i="8"/>
  <c r="AC26" i="10"/>
  <c r="AA25" i="13"/>
  <c r="AA25" i="8"/>
  <c r="AA25" i="10"/>
  <c r="C26" i="13"/>
  <c r="C26" i="10"/>
  <c r="C26" i="8"/>
  <c r="U26" i="13"/>
  <c r="U26" i="8"/>
  <c r="U26" i="10"/>
  <c r="D26" i="13"/>
  <c r="D26" i="8"/>
  <c r="D26" i="10"/>
  <c r="F27" i="13"/>
  <c r="F27" i="10"/>
  <c r="F27" i="8"/>
  <c r="Y27" i="13"/>
  <c r="Y27" i="10"/>
  <c r="Y27" i="8"/>
  <c r="R26" i="13"/>
  <c r="R26" i="10"/>
  <c r="R26" i="8"/>
  <c r="G27" i="13"/>
  <c r="G27" i="8"/>
  <c r="G27" i="10"/>
  <c r="W26" i="13"/>
  <c r="W26" i="8"/>
  <c r="W26" i="10"/>
  <c r="Q27" i="13"/>
  <c r="Q27" i="10"/>
  <c r="Q27" i="8"/>
  <c r="K28" i="13"/>
  <c r="K28" i="10"/>
  <c r="K28" i="8"/>
  <c r="T26" i="10"/>
  <c r="T26" i="13"/>
  <c r="T26" i="8"/>
  <c r="AE27" i="10"/>
  <c r="AE27" i="13"/>
  <c r="AE27" i="8"/>
  <c r="H27" i="1"/>
  <c r="P26" i="13"/>
  <c r="P26" i="8"/>
  <c r="P26" i="10"/>
  <c r="S27" i="13"/>
  <c r="S27" i="8"/>
  <c r="S27" i="10"/>
  <c r="B27" i="13"/>
  <c r="AF26" i="13"/>
  <c r="B27" i="8"/>
  <c r="B27" i="10"/>
  <c r="G27" i="12"/>
  <c r="AD25" i="12"/>
  <c r="N25" i="12"/>
  <c r="B27" i="12"/>
  <c r="Z26" i="12"/>
  <c r="V26" i="12"/>
  <c r="D26" i="12"/>
  <c r="R26" i="12"/>
  <c r="AC26" i="12"/>
  <c r="S27" i="12"/>
  <c r="Q27" i="12"/>
  <c r="E26" i="12"/>
  <c r="T26" i="12"/>
  <c r="I26" i="12"/>
  <c r="C26" i="12"/>
  <c r="P26" i="12"/>
  <c r="Y27" i="12"/>
  <c r="AA25" i="12"/>
  <c r="AB27" i="12"/>
  <c r="X26" i="12"/>
  <c r="F27" i="12"/>
  <c r="K28" i="12"/>
  <c r="L26" i="12"/>
  <c r="J25" i="12"/>
  <c r="AE27" i="12"/>
  <c r="M26" i="12"/>
  <c r="U26" i="12"/>
  <c r="W26" i="12"/>
  <c r="O28" i="12"/>
  <c r="AF26" i="9"/>
  <c r="AF26" i="7"/>
  <c r="N27" i="1"/>
  <c r="R26" i="7"/>
  <c r="R26" i="9"/>
  <c r="AC28" i="1"/>
  <c r="AD27" i="1"/>
  <c r="S27" i="7"/>
  <c r="S27" i="9"/>
  <c r="B29" i="1"/>
  <c r="W26" i="7"/>
  <c r="W26" i="9"/>
  <c r="J25" i="7"/>
  <c r="J25" i="9"/>
  <c r="C28" i="1"/>
  <c r="V28" i="1"/>
  <c r="P28" i="1"/>
  <c r="Y27" i="9"/>
  <c r="Y27" i="7"/>
  <c r="U28" i="1"/>
  <c r="F29" i="1"/>
  <c r="AC26" i="9"/>
  <c r="AC26" i="7"/>
  <c r="T26" i="9"/>
  <c r="T26" i="7"/>
  <c r="AA27" i="1"/>
  <c r="Z28" i="1"/>
  <c r="Z26" i="9"/>
  <c r="Z26" i="7"/>
  <c r="AF27" i="12"/>
  <c r="AF27" i="6"/>
  <c r="P26" i="9"/>
  <c r="P26" i="7"/>
  <c r="M26" i="9"/>
  <c r="M26" i="7"/>
  <c r="N25" i="9"/>
  <c r="N25" i="7"/>
  <c r="D26" i="9"/>
  <c r="D26" i="7"/>
  <c r="AA25" i="9"/>
  <c r="AA25" i="7"/>
  <c r="X28" i="1"/>
  <c r="E28" i="1"/>
  <c r="T28" i="1"/>
  <c r="B27" i="9"/>
  <c r="B27" i="7"/>
  <c r="O28" i="9"/>
  <c r="O28" i="7"/>
  <c r="I28" i="1"/>
  <c r="C26" i="9"/>
  <c r="C26" i="7"/>
  <c r="G29" i="1"/>
  <c r="Y29" i="1"/>
  <c r="M28" i="1"/>
  <c r="AB27" i="9"/>
  <c r="AB27" i="7"/>
  <c r="F27" i="7"/>
  <c r="F27" i="9"/>
  <c r="K28" i="9"/>
  <c r="K28" i="7"/>
  <c r="Q27" i="9"/>
  <c r="Q27" i="7"/>
  <c r="L28" i="1"/>
  <c r="G27" i="9"/>
  <c r="G27" i="7"/>
  <c r="L26" i="9"/>
  <c r="L26" i="7"/>
  <c r="AF28" i="1"/>
  <c r="AE29" i="1"/>
  <c r="AE27" i="9"/>
  <c r="AE27" i="7"/>
  <c r="V26" i="9"/>
  <c r="V26" i="7"/>
  <c r="AD25" i="9"/>
  <c r="AD25" i="7"/>
  <c r="D28" i="1"/>
  <c r="R28" i="1"/>
  <c r="AB29" i="1"/>
  <c r="X26" i="9"/>
  <c r="X26" i="7"/>
  <c r="U26" i="9"/>
  <c r="U26" i="7"/>
  <c r="S29" i="1"/>
  <c r="Q29" i="1"/>
  <c r="E26" i="7"/>
  <c r="E26" i="9"/>
  <c r="W28" i="1"/>
  <c r="O30" i="1"/>
  <c r="I26" i="9"/>
  <c r="I26" i="7"/>
  <c r="M28" i="6" l="1"/>
  <c r="AF27" i="8"/>
  <c r="AF27" i="10"/>
  <c r="R28" i="6"/>
  <c r="Y29" i="6"/>
  <c r="P28" i="6"/>
  <c r="O30" i="6"/>
  <c r="D28" i="6"/>
  <c r="G29" i="6"/>
  <c r="V28" i="6"/>
  <c r="X28" i="6"/>
  <c r="W28" i="6"/>
  <c r="L28" i="6"/>
  <c r="C28" i="6"/>
  <c r="AB29" i="6"/>
  <c r="Z28" i="6"/>
  <c r="N27" i="6"/>
  <c r="AA27" i="6"/>
  <c r="Q29" i="6"/>
  <c r="S29" i="6"/>
  <c r="B29" i="13"/>
  <c r="B29" i="6"/>
  <c r="I28" i="6"/>
  <c r="AE29" i="6"/>
  <c r="H27" i="6"/>
  <c r="AC28" i="6"/>
  <c r="F29" i="6"/>
  <c r="T28" i="6"/>
  <c r="U28" i="6"/>
  <c r="E28" i="6"/>
  <c r="AD27" i="6"/>
  <c r="N26" i="13"/>
  <c r="N26" i="8"/>
  <c r="N26" i="10"/>
  <c r="H26" i="9"/>
  <c r="H26" i="12"/>
  <c r="H26" i="7"/>
  <c r="K29" i="13"/>
  <c r="K29" i="8"/>
  <c r="K29" i="10"/>
  <c r="M27" i="13"/>
  <c r="M27" i="8"/>
  <c r="M27" i="10"/>
  <c r="Q28" i="13"/>
  <c r="Q28" i="10"/>
  <c r="Q28" i="8"/>
  <c r="Z27" i="13"/>
  <c r="Z27" i="8"/>
  <c r="Z27" i="10"/>
  <c r="F28" i="13"/>
  <c r="F28" i="8"/>
  <c r="F28" i="10"/>
  <c r="D27" i="13"/>
  <c r="D27" i="8"/>
  <c r="D27" i="10"/>
  <c r="J26" i="13"/>
  <c r="J26" i="8"/>
  <c r="J26" i="10"/>
  <c r="AA26" i="13"/>
  <c r="AA26" i="10"/>
  <c r="AA26" i="8"/>
  <c r="H26" i="8"/>
  <c r="H26" i="10"/>
  <c r="H26" i="13"/>
  <c r="W27" i="13"/>
  <c r="W27" i="10"/>
  <c r="W27" i="8"/>
  <c r="AB28" i="13"/>
  <c r="AB28" i="10"/>
  <c r="AB28" i="8"/>
  <c r="AE28" i="13"/>
  <c r="AE28" i="8"/>
  <c r="AE28" i="10"/>
  <c r="E27" i="13"/>
  <c r="E27" i="10"/>
  <c r="E27" i="8"/>
  <c r="AC27" i="13"/>
  <c r="AC27" i="8"/>
  <c r="AC27" i="10"/>
  <c r="G28" i="13"/>
  <c r="G28" i="8"/>
  <c r="G28" i="10"/>
  <c r="T27" i="13"/>
  <c r="T27" i="10"/>
  <c r="T27" i="8"/>
  <c r="O29" i="13"/>
  <c r="O29" i="8"/>
  <c r="O29" i="10"/>
  <c r="X27" i="13"/>
  <c r="X27" i="8"/>
  <c r="X27" i="10"/>
  <c r="C27" i="13"/>
  <c r="C27" i="8"/>
  <c r="C27" i="10"/>
  <c r="V27" i="13"/>
  <c r="V27" i="10"/>
  <c r="V27" i="8"/>
  <c r="B28" i="13"/>
  <c r="AD26" i="13"/>
  <c r="AD26" i="8"/>
  <c r="AD26" i="10"/>
  <c r="P27" i="13"/>
  <c r="P27" i="8"/>
  <c r="P27" i="10"/>
  <c r="H28" i="1"/>
  <c r="Y28" i="13"/>
  <c r="Y28" i="8"/>
  <c r="Y28" i="10"/>
  <c r="I27" i="13"/>
  <c r="I27" i="10"/>
  <c r="I27" i="8"/>
  <c r="S28" i="13"/>
  <c r="S28" i="10"/>
  <c r="S28" i="8"/>
  <c r="U27" i="13"/>
  <c r="U27" i="8"/>
  <c r="U27" i="10"/>
  <c r="R27" i="13"/>
  <c r="R27" i="10"/>
  <c r="R27" i="8"/>
  <c r="L27" i="13"/>
  <c r="L27" i="8"/>
  <c r="L27" i="10"/>
  <c r="AF27" i="13"/>
  <c r="B28" i="10"/>
  <c r="B28" i="8"/>
  <c r="Q28" i="12"/>
  <c r="D27" i="12"/>
  <c r="L27" i="12"/>
  <c r="I27" i="12"/>
  <c r="T27" i="12"/>
  <c r="Z27" i="12"/>
  <c r="AD26" i="12"/>
  <c r="F28" i="12"/>
  <c r="K29" i="12"/>
  <c r="AC27" i="12"/>
  <c r="W27" i="12"/>
  <c r="AE28" i="12"/>
  <c r="Y28" i="12"/>
  <c r="E27" i="12"/>
  <c r="U27" i="12"/>
  <c r="P27" i="12"/>
  <c r="C27" i="12"/>
  <c r="AA26" i="12"/>
  <c r="N26" i="12"/>
  <c r="S28" i="12"/>
  <c r="AB28" i="12"/>
  <c r="J26" i="12"/>
  <c r="M27" i="12"/>
  <c r="G28" i="12"/>
  <c r="X27" i="12"/>
  <c r="R27" i="12"/>
  <c r="V27" i="12"/>
  <c r="O29" i="12"/>
  <c r="B28" i="12"/>
  <c r="W29" i="1"/>
  <c r="Q28" i="9"/>
  <c r="Q28" i="7"/>
  <c r="R29" i="1"/>
  <c r="D27" i="9"/>
  <c r="D27" i="7"/>
  <c r="J26" i="7"/>
  <c r="J26" i="9"/>
  <c r="L29" i="1"/>
  <c r="M29" i="1"/>
  <c r="T27" i="7"/>
  <c r="T27" i="9"/>
  <c r="X29" i="1"/>
  <c r="U29" i="1"/>
  <c r="B28" i="9"/>
  <c r="B28" i="7"/>
  <c r="AC27" i="9"/>
  <c r="AC27" i="7"/>
  <c r="O31" i="1"/>
  <c r="X27" i="9"/>
  <c r="X27" i="7"/>
  <c r="F30" i="1"/>
  <c r="P27" i="9"/>
  <c r="P27" i="7"/>
  <c r="AA26" i="9"/>
  <c r="AA26" i="7"/>
  <c r="S30" i="1"/>
  <c r="AB30" i="1"/>
  <c r="R27" i="9"/>
  <c r="R27" i="7"/>
  <c r="AE28" i="9"/>
  <c r="AE28" i="7"/>
  <c r="G30" i="1"/>
  <c r="I29" i="1"/>
  <c r="E29" i="1"/>
  <c r="AA28" i="1"/>
  <c r="Z29" i="1"/>
  <c r="F28" i="7"/>
  <c r="F28" i="9"/>
  <c r="C29" i="1"/>
  <c r="AD28" i="1"/>
  <c r="AC29" i="1"/>
  <c r="N28" i="1"/>
  <c r="AF28" i="12"/>
  <c r="AF28" i="6"/>
  <c r="Y28" i="9"/>
  <c r="Y28" i="7"/>
  <c r="P29" i="1"/>
  <c r="W27" i="7"/>
  <c r="W27" i="9"/>
  <c r="AE30" i="1"/>
  <c r="AF29" i="1"/>
  <c r="L27" i="9"/>
  <c r="L27" i="7"/>
  <c r="G28" i="9"/>
  <c r="G28" i="7"/>
  <c r="E27" i="9"/>
  <c r="E27" i="7"/>
  <c r="O29" i="9"/>
  <c r="O29" i="7"/>
  <c r="Q30" i="1"/>
  <c r="S28" i="7"/>
  <c r="S28" i="9"/>
  <c r="AB28" i="9"/>
  <c r="AB28" i="7"/>
  <c r="D29" i="1"/>
  <c r="M27" i="9"/>
  <c r="M27" i="7"/>
  <c r="Y30" i="1"/>
  <c r="I27" i="9"/>
  <c r="I27" i="7"/>
  <c r="T29" i="1"/>
  <c r="K29" i="9"/>
  <c r="K29" i="7"/>
  <c r="AF27" i="9"/>
  <c r="AF27" i="7"/>
  <c r="Z27" i="9"/>
  <c r="Z27" i="7"/>
  <c r="AD26" i="9"/>
  <c r="AD26" i="7"/>
  <c r="U27" i="9"/>
  <c r="U27" i="7"/>
  <c r="V27" i="9"/>
  <c r="V27" i="7"/>
  <c r="V29" i="1"/>
  <c r="C27" i="7"/>
  <c r="C27" i="9"/>
  <c r="B30" i="1"/>
  <c r="N26" i="9"/>
  <c r="N26" i="7"/>
  <c r="B30" i="13" l="1"/>
  <c r="B30" i="6"/>
  <c r="C29" i="6"/>
  <c r="AB30" i="6"/>
  <c r="R29" i="6"/>
  <c r="AE30" i="6"/>
  <c r="S30" i="6"/>
  <c r="U29" i="6"/>
  <c r="V29" i="6"/>
  <c r="Q30" i="6"/>
  <c r="Z29" i="6"/>
  <c r="X29" i="6"/>
  <c r="W29" i="6"/>
  <c r="AA28" i="6"/>
  <c r="I29" i="6"/>
  <c r="Y30" i="6"/>
  <c r="G30" i="6"/>
  <c r="L29" i="6"/>
  <c r="H28" i="6"/>
  <c r="AD28" i="6"/>
  <c r="T29" i="6"/>
  <c r="F30" i="6"/>
  <c r="P29" i="6"/>
  <c r="M29" i="6"/>
  <c r="N28" i="6"/>
  <c r="O31" i="6"/>
  <c r="E29" i="6"/>
  <c r="D29" i="6"/>
  <c r="AC29" i="6"/>
  <c r="AF28" i="8"/>
  <c r="AF28" i="10"/>
  <c r="O30" i="13"/>
  <c r="O30" i="10"/>
  <c r="O30" i="8"/>
  <c r="AE29" i="13"/>
  <c r="AE29" i="8"/>
  <c r="AE29" i="10"/>
  <c r="H29" i="1"/>
  <c r="N27" i="13"/>
  <c r="N27" i="10"/>
  <c r="N27" i="8"/>
  <c r="Z28" i="13"/>
  <c r="Z28" i="8"/>
  <c r="Z28" i="10"/>
  <c r="AB29" i="13"/>
  <c r="AB29" i="8"/>
  <c r="AB29" i="10"/>
  <c r="S29" i="13"/>
  <c r="S29" i="10"/>
  <c r="S29" i="8"/>
  <c r="AA27" i="13"/>
  <c r="AA27" i="8"/>
  <c r="AA27" i="10"/>
  <c r="L28" i="13"/>
  <c r="L28" i="10"/>
  <c r="L28" i="8"/>
  <c r="V28" i="10"/>
  <c r="V28" i="8"/>
  <c r="V28" i="13"/>
  <c r="J27" i="13"/>
  <c r="J27" i="8"/>
  <c r="J27" i="10"/>
  <c r="G29" i="13"/>
  <c r="G29" i="10"/>
  <c r="G29" i="8"/>
  <c r="Q29" i="13"/>
  <c r="Q29" i="10"/>
  <c r="Q29" i="8"/>
  <c r="H27" i="13"/>
  <c r="H27" i="10"/>
  <c r="H27" i="8"/>
  <c r="C28" i="13"/>
  <c r="C28" i="8"/>
  <c r="C28" i="10"/>
  <c r="W28" i="13"/>
  <c r="W28" i="8"/>
  <c r="W28" i="10"/>
  <c r="AD27" i="13"/>
  <c r="AD27" i="10"/>
  <c r="AD27" i="8"/>
  <c r="X28" i="13"/>
  <c r="X28" i="8"/>
  <c r="X28" i="10"/>
  <c r="Y29" i="10"/>
  <c r="Y29" i="13"/>
  <c r="Y29" i="8"/>
  <c r="AC28" i="13"/>
  <c r="AC28" i="10"/>
  <c r="AC28" i="8"/>
  <c r="H27" i="7"/>
  <c r="H27" i="12"/>
  <c r="H27" i="9"/>
  <c r="E28" i="13"/>
  <c r="E28" i="8"/>
  <c r="E28" i="10"/>
  <c r="K30" i="13"/>
  <c r="K30" i="10"/>
  <c r="K30" i="8"/>
  <c r="D28" i="13"/>
  <c r="D28" i="10"/>
  <c r="D28" i="8"/>
  <c r="U28" i="13"/>
  <c r="U28" i="10"/>
  <c r="U28" i="8"/>
  <c r="I28" i="13"/>
  <c r="I28" i="8"/>
  <c r="I28" i="10"/>
  <c r="T28" i="13"/>
  <c r="T28" i="10"/>
  <c r="T28" i="8"/>
  <c r="M28" i="13"/>
  <c r="M28" i="8"/>
  <c r="M28" i="10"/>
  <c r="P28" i="13"/>
  <c r="P28" i="8"/>
  <c r="P28" i="10"/>
  <c r="F29" i="13"/>
  <c r="F29" i="8"/>
  <c r="F29" i="10"/>
  <c r="R28" i="8"/>
  <c r="R28" i="13"/>
  <c r="R28" i="10"/>
  <c r="AF28" i="13"/>
  <c r="B29" i="8"/>
  <c r="B29" i="10"/>
  <c r="B29" i="12"/>
  <c r="Y29" i="12"/>
  <c r="AE29" i="12"/>
  <c r="AC28" i="12"/>
  <c r="C28" i="12"/>
  <c r="O30" i="12"/>
  <c r="U28" i="12"/>
  <c r="AA27" i="12"/>
  <c r="AD27" i="12"/>
  <c r="T28" i="12"/>
  <c r="D28" i="12"/>
  <c r="Z28" i="12"/>
  <c r="E28" i="12"/>
  <c r="I28" i="12"/>
  <c r="G29" i="12"/>
  <c r="AB29" i="12"/>
  <c r="S29" i="12"/>
  <c r="W28" i="12"/>
  <c r="V28" i="12"/>
  <c r="J27" i="12"/>
  <c r="Q29" i="12"/>
  <c r="P28" i="12"/>
  <c r="F29" i="12"/>
  <c r="K30" i="12"/>
  <c r="X28" i="12"/>
  <c r="L28" i="12"/>
  <c r="R28" i="12"/>
  <c r="N27" i="12"/>
  <c r="M28" i="12"/>
  <c r="D30" i="1"/>
  <c r="AE29" i="9"/>
  <c r="AE29" i="7"/>
  <c r="AA29" i="1"/>
  <c r="Z30" i="1"/>
  <c r="Z28" i="9"/>
  <c r="Z28" i="7"/>
  <c r="G31" i="1"/>
  <c r="AB29" i="9"/>
  <c r="AB29" i="7"/>
  <c r="X30" i="1"/>
  <c r="M30" i="1"/>
  <c r="W30" i="1"/>
  <c r="T30" i="1"/>
  <c r="D28" i="9"/>
  <c r="D28" i="7"/>
  <c r="AF28" i="9"/>
  <c r="AF28" i="7"/>
  <c r="C28" i="9"/>
  <c r="C28" i="7"/>
  <c r="G29" i="9"/>
  <c r="G29" i="7"/>
  <c r="F29" i="7"/>
  <c r="F29" i="9"/>
  <c r="O32" i="1"/>
  <c r="U30" i="1"/>
  <c r="R28" i="7"/>
  <c r="R28" i="9"/>
  <c r="T28" i="9"/>
  <c r="T28" i="7"/>
  <c r="N27" i="9"/>
  <c r="N27" i="7"/>
  <c r="AC30" i="1"/>
  <c r="AD29" i="1"/>
  <c r="AC28" i="9"/>
  <c r="AC28" i="7"/>
  <c r="E30" i="1"/>
  <c r="I28" i="9"/>
  <c r="I28" i="7"/>
  <c r="S31" i="1"/>
  <c r="AA27" i="9"/>
  <c r="AA27" i="7"/>
  <c r="M28" i="9"/>
  <c r="M28" i="7"/>
  <c r="W28" i="7"/>
  <c r="W28" i="9"/>
  <c r="AF29" i="12"/>
  <c r="AF29" i="6"/>
  <c r="C30" i="1"/>
  <c r="L28" i="9"/>
  <c r="L28" i="7"/>
  <c r="R30" i="1"/>
  <c r="B29" i="7"/>
  <c r="B29" i="9"/>
  <c r="V28" i="9"/>
  <c r="V28" i="7"/>
  <c r="Y31" i="1"/>
  <c r="Q31" i="1"/>
  <c r="P28" i="9"/>
  <c r="P28" i="7"/>
  <c r="I30" i="1"/>
  <c r="AD27" i="9"/>
  <c r="AD27" i="7"/>
  <c r="B31" i="1"/>
  <c r="V30" i="1"/>
  <c r="Y29" i="9"/>
  <c r="Y29" i="7"/>
  <c r="J27" i="7"/>
  <c r="J27" i="9"/>
  <c r="Q29" i="9"/>
  <c r="Q29" i="7"/>
  <c r="AF30" i="1"/>
  <c r="AE31" i="1"/>
  <c r="P30" i="1"/>
  <c r="N29" i="1"/>
  <c r="E28" i="7"/>
  <c r="E28" i="9"/>
  <c r="AB31" i="1"/>
  <c r="S29" i="9"/>
  <c r="S29" i="7"/>
  <c r="F31" i="1"/>
  <c r="K30" i="9"/>
  <c r="K30" i="7"/>
  <c r="O30" i="9"/>
  <c r="O30" i="7"/>
  <c r="U28" i="9"/>
  <c r="U28" i="7"/>
  <c r="X28" i="9"/>
  <c r="X28" i="7"/>
  <c r="L30" i="1"/>
  <c r="V30" i="6" l="1"/>
  <c r="Z30" i="6"/>
  <c r="B31" i="6"/>
  <c r="R30" i="6"/>
  <c r="S31" i="6"/>
  <c r="AA29" i="6"/>
  <c r="N29" i="6"/>
  <c r="H29" i="6"/>
  <c r="P30" i="6"/>
  <c r="U30" i="6"/>
  <c r="T30" i="6"/>
  <c r="O32" i="6"/>
  <c r="D30" i="6"/>
  <c r="X30" i="6"/>
  <c r="AE31" i="6"/>
  <c r="W30" i="6"/>
  <c r="M30" i="6"/>
  <c r="Q31" i="6"/>
  <c r="AD29" i="6"/>
  <c r="C30" i="6"/>
  <c r="AC30" i="6"/>
  <c r="AB31" i="6"/>
  <c r="I30" i="6"/>
  <c r="AF30" i="12"/>
  <c r="F31" i="6"/>
  <c r="G31" i="6"/>
  <c r="AF29" i="8"/>
  <c r="AF29" i="10"/>
  <c r="L30" i="6"/>
  <c r="E30" i="6"/>
  <c r="Y31" i="6"/>
  <c r="O31" i="13"/>
  <c r="O31" i="8"/>
  <c r="O31" i="10"/>
  <c r="E29" i="13"/>
  <c r="E29" i="8"/>
  <c r="E29" i="10"/>
  <c r="AD28" i="10"/>
  <c r="AD28" i="13"/>
  <c r="AD28" i="8"/>
  <c r="R29" i="13"/>
  <c r="R29" i="10"/>
  <c r="R29" i="8"/>
  <c r="AB30" i="13"/>
  <c r="AB30" i="8"/>
  <c r="AB30" i="10"/>
  <c r="D29" i="13"/>
  <c r="D29" i="10"/>
  <c r="D29" i="8"/>
  <c r="G30" i="13"/>
  <c r="G30" i="8"/>
  <c r="G30" i="10"/>
  <c r="U29" i="13"/>
  <c r="U29" i="8"/>
  <c r="U29" i="10"/>
  <c r="I29" i="10"/>
  <c r="I29" i="13"/>
  <c r="I29" i="8"/>
  <c r="AC29" i="13"/>
  <c r="AC29" i="8"/>
  <c r="AC29" i="10"/>
  <c r="T29" i="13"/>
  <c r="T29" i="10"/>
  <c r="T29" i="8"/>
  <c r="S30" i="13"/>
  <c r="S30" i="8"/>
  <c r="S30" i="10"/>
  <c r="Z29" i="13"/>
  <c r="Z29" i="10"/>
  <c r="Z29" i="8"/>
  <c r="N28" i="10"/>
  <c r="N28" i="13"/>
  <c r="N28" i="8"/>
  <c r="Q30" i="13"/>
  <c r="Q30" i="8"/>
  <c r="Q30" i="10"/>
  <c r="M29" i="8"/>
  <c r="M29" i="13"/>
  <c r="M29" i="10"/>
  <c r="AA28" i="13"/>
  <c r="AA28" i="10"/>
  <c r="AA28" i="8"/>
  <c r="Y30" i="13"/>
  <c r="Y30" i="8"/>
  <c r="Y30" i="10"/>
  <c r="W29" i="13"/>
  <c r="W29" i="8"/>
  <c r="W29" i="10"/>
  <c r="H30" i="1"/>
  <c r="H28" i="7"/>
  <c r="H28" i="12"/>
  <c r="H28" i="9"/>
  <c r="X29" i="13"/>
  <c r="X29" i="8"/>
  <c r="X29" i="10"/>
  <c r="J28" i="13"/>
  <c r="J28" i="10"/>
  <c r="J28" i="8"/>
  <c r="AE30" i="13"/>
  <c r="AE30" i="8"/>
  <c r="AE30" i="10"/>
  <c r="K31" i="13"/>
  <c r="K31" i="8"/>
  <c r="K31" i="10"/>
  <c r="P29" i="13"/>
  <c r="P29" i="10"/>
  <c r="P29" i="8"/>
  <c r="L29" i="13"/>
  <c r="L29" i="8"/>
  <c r="L29" i="10"/>
  <c r="H28" i="13"/>
  <c r="H28" i="10"/>
  <c r="H28" i="8"/>
  <c r="F30" i="13"/>
  <c r="F30" i="10"/>
  <c r="F30" i="8"/>
  <c r="C29" i="13"/>
  <c r="C29" i="8"/>
  <c r="C29" i="10"/>
  <c r="V29" i="13"/>
  <c r="V29" i="8"/>
  <c r="V29" i="10"/>
  <c r="AF29" i="13"/>
  <c r="B30" i="10"/>
  <c r="B30" i="8"/>
  <c r="S30" i="12"/>
  <c r="M29" i="12"/>
  <c r="D29" i="12"/>
  <c r="K31" i="12"/>
  <c r="V29" i="12"/>
  <c r="C29" i="12"/>
  <c r="E29" i="12"/>
  <c r="U29" i="12"/>
  <c r="O31" i="12"/>
  <c r="G30" i="12"/>
  <c r="L29" i="12"/>
  <c r="R29" i="12"/>
  <c r="F30" i="12"/>
  <c r="AB30" i="12"/>
  <c r="AE30" i="12"/>
  <c r="AC29" i="12"/>
  <c r="AA28" i="12"/>
  <c r="N28" i="12"/>
  <c r="P29" i="12"/>
  <c r="B30" i="12"/>
  <c r="I29" i="12"/>
  <c r="Q30" i="12"/>
  <c r="J28" i="12"/>
  <c r="Y30" i="12"/>
  <c r="AD28" i="12"/>
  <c r="T29" i="12"/>
  <c r="W29" i="12"/>
  <c r="X29" i="12"/>
  <c r="Z29" i="12"/>
  <c r="AF31" i="1"/>
  <c r="AE32" i="1"/>
  <c r="V29" i="9"/>
  <c r="V29" i="7"/>
  <c r="I31" i="1"/>
  <c r="Q32" i="1"/>
  <c r="J28" i="7"/>
  <c r="J28" i="9"/>
  <c r="E29" i="9"/>
  <c r="E29" i="7"/>
  <c r="U31" i="1"/>
  <c r="T31" i="1"/>
  <c r="W29" i="7"/>
  <c r="W29" i="9"/>
  <c r="M29" i="9"/>
  <c r="M29" i="7"/>
  <c r="V31" i="1"/>
  <c r="Q30" i="7"/>
  <c r="Q30" i="9"/>
  <c r="S30" i="7"/>
  <c r="S30" i="9"/>
  <c r="O31" i="9"/>
  <c r="O31" i="7"/>
  <c r="T29" i="7"/>
  <c r="T29" i="9"/>
  <c r="X31" i="1"/>
  <c r="G32" i="1"/>
  <c r="AA30" i="1"/>
  <c r="Z31" i="1"/>
  <c r="D29" i="7"/>
  <c r="D29" i="9"/>
  <c r="F32" i="1"/>
  <c r="AB32" i="1"/>
  <c r="N30" i="1"/>
  <c r="P29" i="9"/>
  <c r="P29" i="7"/>
  <c r="Y32" i="1"/>
  <c r="AC31" i="1"/>
  <c r="AD30" i="1"/>
  <c r="U29" i="9"/>
  <c r="U29" i="7"/>
  <c r="M31" i="1"/>
  <c r="X29" i="9"/>
  <c r="X29" i="7"/>
  <c r="G30" i="9"/>
  <c r="G30" i="7"/>
  <c r="Z29" i="9"/>
  <c r="Z29" i="7"/>
  <c r="L29" i="9"/>
  <c r="L29" i="7"/>
  <c r="K31" i="9"/>
  <c r="K31" i="7"/>
  <c r="AA28" i="9"/>
  <c r="AA28" i="7"/>
  <c r="AE30" i="9"/>
  <c r="AE30" i="7"/>
  <c r="B32" i="1"/>
  <c r="C29" i="7"/>
  <c r="C29" i="9"/>
  <c r="D31" i="1"/>
  <c r="AB30" i="9"/>
  <c r="AB30" i="7"/>
  <c r="P31" i="1"/>
  <c r="B30" i="7"/>
  <c r="B30" i="9"/>
  <c r="R29" i="9"/>
  <c r="R29" i="7"/>
  <c r="L31" i="1"/>
  <c r="F30" i="9"/>
  <c r="F30" i="7"/>
  <c r="N28" i="9"/>
  <c r="N28" i="7"/>
  <c r="AF30" i="6"/>
  <c r="I29" i="9"/>
  <c r="I29" i="7"/>
  <c r="Y30" i="9"/>
  <c r="Y30" i="7"/>
  <c r="R31" i="1"/>
  <c r="C31" i="1"/>
  <c r="AF29" i="9"/>
  <c r="AF29" i="7"/>
  <c r="S32" i="1"/>
  <c r="E31" i="1"/>
  <c r="AC29" i="9"/>
  <c r="AC29" i="7"/>
  <c r="AD28" i="9"/>
  <c r="AD28" i="7"/>
  <c r="W31" i="1"/>
  <c r="W31" i="6" l="1"/>
  <c r="Z31" i="6"/>
  <c r="V31" i="6"/>
  <c r="I31" i="6"/>
  <c r="E31" i="6"/>
  <c r="D31" i="6"/>
  <c r="T31" i="6"/>
  <c r="P31" i="6"/>
  <c r="AD30" i="6"/>
  <c r="AC31" i="6"/>
  <c r="S32" i="6"/>
  <c r="U31" i="6"/>
  <c r="N30" i="6"/>
  <c r="X31" i="6"/>
  <c r="Y32" i="6"/>
  <c r="B32" i="6"/>
  <c r="AB32" i="6"/>
  <c r="AA30" i="6"/>
  <c r="AF30" i="8"/>
  <c r="AF30" i="10"/>
  <c r="AE32" i="6"/>
  <c r="C31" i="6"/>
  <c r="R31" i="6"/>
  <c r="H30" i="6"/>
  <c r="G32" i="6"/>
  <c r="L31" i="6"/>
  <c r="F32" i="6"/>
  <c r="M31" i="6"/>
  <c r="Q32" i="6"/>
  <c r="B31" i="13"/>
  <c r="D30" i="13"/>
  <c r="D30" i="10"/>
  <c r="D30" i="8"/>
  <c r="S31" i="10"/>
  <c r="S31" i="13"/>
  <c r="S31" i="8"/>
  <c r="V30" i="13"/>
  <c r="V30" i="10"/>
  <c r="V30" i="8"/>
  <c r="F31" i="13"/>
  <c r="F31" i="8"/>
  <c r="F31" i="10"/>
  <c r="AA29" i="13"/>
  <c r="AA29" i="10"/>
  <c r="AA29" i="8"/>
  <c r="U30" i="13"/>
  <c r="U30" i="8"/>
  <c r="U30" i="10"/>
  <c r="Z30" i="13"/>
  <c r="Z30" i="8"/>
  <c r="Z30" i="10"/>
  <c r="O32" i="13"/>
  <c r="O32" i="8"/>
  <c r="O32" i="10"/>
  <c r="C30" i="13"/>
  <c r="C30" i="8"/>
  <c r="C30" i="10"/>
  <c r="N29" i="13"/>
  <c r="N29" i="8"/>
  <c r="N29" i="10"/>
  <c r="H29" i="13"/>
  <c r="H29" i="10"/>
  <c r="H29" i="8"/>
  <c r="K32" i="13"/>
  <c r="K32" i="8"/>
  <c r="K32" i="10"/>
  <c r="AC30" i="13"/>
  <c r="AC30" i="8"/>
  <c r="AC30" i="10"/>
  <c r="G31" i="13"/>
  <c r="G31" i="10"/>
  <c r="G31" i="8"/>
  <c r="R30" i="13"/>
  <c r="R30" i="8"/>
  <c r="R30" i="10"/>
  <c r="P30" i="10"/>
  <c r="P30" i="13"/>
  <c r="P30" i="8"/>
  <c r="M30" i="13"/>
  <c r="M30" i="8"/>
  <c r="M30" i="10"/>
  <c r="AD29" i="13"/>
  <c r="AD29" i="8"/>
  <c r="AD29" i="10"/>
  <c r="H29" i="7"/>
  <c r="H29" i="12"/>
  <c r="H29" i="9"/>
  <c r="E30" i="13"/>
  <c r="E30" i="10"/>
  <c r="E30" i="8"/>
  <c r="Y31" i="13"/>
  <c r="Y31" i="8"/>
  <c r="Y31" i="10"/>
  <c r="L30" i="13"/>
  <c r="L30" i="8"/>
  <c r="L30" i="10"/>
  <c r="H31" i="1"/>
  <c r="W30" i="13"/>
  <c r="W30" i="8"/>
  <c r="W30" i="10"/>
  <c r="T30" i="8"/>
  <c r="T30" i="10"/>
  <c r="T30" i="13"/>
  <c r="I30" i="13"/>
  <c r="I30" i="8"/>
  <c r="I30" i="10"/>
  <c r="AE31" i="13"/>
  <c r="AE31" i="8"/>
  <c r="AE31" i="10"/>
  <c r="J29" i="13"/>
  <c r="J29" i="10"/>
  <c r="J29" i="8"/>
  <c r="AB31" i="13"/>
  <c r="AB31" i="8"/>
  <c r="AB31" i="10"/>
  <c r="X30" i="13"/>
  <c r="X30" i="10"/>
  <c r="X30" i="8"/>
  <c r="Q31" i="13"/>
  <c r="Q31" i="8"/>
  <c r="Q31" i="10"/>
  <c r="AF30" i="13"/>
  <c r="B32" i="13"/>
  <c r="B31" i="10"/>
  <c r="B31" i="8"/>
  <c r="W30" i="12"/>
  <c r="O32" i="12"/>
  <c r="R30" i="12"/>
  <c r="E30" i="12"/>
  <c r="S31" i="12"/>
  <c r="L30" i="12"/>
  <c r="N29" i="12"/>
  <c r="K32" i="12"/>
  <c r="V30" i="12"/>
  <c r="AA29" i="12"/>
  <c r="Q31" i="12"/>
  <c r="I30" i="12"/>
  <c r="AD29" i="12"/>
  <c r="J29" i="12"/>
  <c r="D30" i="12"/>
  <c r="M30" i="12"/>
  <c r="AC30" i="12"/>
  <c r="Y31" i="12"/>
  <c r="F31" i="12"/>
  <c r="Z30" i="12"/>
  <c r="G31" i="12"/>
  <c r="X30" i="12"/>
  <c r="T30" i="12"/>
  <c r="U30" i="12"/>
  <c r="AE31" i="12"/>
  <c r="P30" i="12"/>
  <c r="C30" i="12"/>
  <c r="B31" i="12"/>
  <c r="AB31" i="12"/>
  <c r="P32" i="1"/>
  <c r="AC32" i="1"/>
  <c r="AD31" i="1"/>
  <c r="Y31" i="9"/>
  <c r="Y31" i="7"/>
  <c r="N29" i="9"/>
  <c r="N29" i="7"/>
  <c r="AA31" i="1"/>
  <c r="Z32" i="1"/>
  <c r="O32" i="9"/>
  <c r="O32" i="7"/>
  <c r="C30" i="9"/>
  <c r="C30" i="7"/>
  <c r="B31" i="7"/>
  <c r="B31" i="9"/>
  <c r="AC30" i="9"/>
  <c r="AC30" i="7"/>
  <c r="K32" i="9"/>
  <c r="K32" i="7"/>
  <c r="X32" i="1"/>
  <c r="V32" i="1"/>
  <c r="U32" i="1"/>
  <c r="I32" i="1"/>
  <c r="AF32" i="1"/>
  <c r="AE31" i="9"/>
  <c r="AE31" i="7"/>
  <c r="W32" i="1"/>
  <c r="AD29" i="9"/>
  <c r="AD29" i="7"/>
  <c r="R32" i="1"/>
  <c r="AF30" i="9"/>
  <c r="AF30" i="7"/>
  <c r="L30" i="9"/>
  <c r="L30" i="7"/>
  <c r="D30" i="9"/>
  <c r="D30" i="7"/>
  <c r="N31" i="1"/>
  <c r="AB31" i="9"/>
  <c r="AB31" i="7"/>
  <c r="X30" i="9"/>
  <c r="X30" i="7"/>
  <c r="AA29" i="9"/>
  <c r="AA29" i="7"/>
  <c r="T32" i="1"/>
  <c r="I30" i="9"/>
  <c r="I30" i="7"/>
  <c r="E30" i="7"/>
  <c r="E30" i="9"/>
  <c r="J29" i="7"/>
  <c r="J29" i="9"/>
  <c r="D32" i="1"/>
  <c r="Z30" i="9"/>
  <c r="Z30" i="7"/>
  <c r="T30" i="9"/>
  <c r="T30" i="7"/>
  <c r="AF31" i="12"/>
  <c r="AF31" i="6"/>
  <c r="P30" i="9"/>
  <c r="P30" i="7"/>
  <c r="M32" i="1"/>
  <c r="W30" i="7"/>
  <c r="W30" i="9"/>
  <c r="E32" i="1"/>
  <c r="S31" i="9"/>
  <c r="S31" i="7"/>
  <c r="C32" i="1"/>
  <c r="R30" i="7"/>
  <c r="R30" i="9"/>
  <c r="L32" i="1"/>
  <c r="M30" i="9"/>
  <c r="M30" i="7"/>
  <c r="F31" i="7"/>
  <c r="F31" i="9"/>
  <c r="G31" i="9"/>
  <c r="G31" i="7"/>
  <c r="V30" i="9"/>
  <c r="V30" i="7"/>
  <c r="U30" i="9"/>
  <c r="U30" i="7"/>
  <c r="Q31" i="9"/>
  <c r="Q31" i="7"/>
  <c r="AF31" i="8" l="1"/>
  <c r="AF31" i="10"/>
  <c r="C32" i="6"/>
  <c r="R32" i="6"/>
  <c r="X32" i="6"/>
  <c r="W32" i="6"/>
  <c r="H31" i="6"/>
  <c r="AC32" i="6"/>
  <c r="E32" i="6"/>
  <c r="AD31" i="6"/>
  <c r="N31" i="6"/>
  <c r="M32" i="6"/>
  <c r="AF32" i="12"/>
  <c r="T32" i="6"/>
  <c r="D32" i="6"/>
  <c r="P32" i="6"/>
  <c r="I32" i="6"/>
  <c r="AA31" i="6"/>
  <c r="U32" i="6"/>
  <c r="L32" i="6"/>
  <c r="V32" i="6"/>
  <c r="Z32" i="6"/>
  <c r="AB32" i="8"/>
  <c r="AB32" i="10"/>
  <c r="AB32" i="13"/>
  <c r="AE32" i="13"/>
  <c r="AE32" i="10"/>
  <c r="AE32" i="8"/>
  <c r="U31" i="13"/>
  <c r="U31" i="10"/>
  <c r="U31" i="8"/>
  <c r="Y32" i="13"/>
  <c r="Y32" i="10"/>
  <c r="Y32" i="8"/>
  <c r="H30" i="12"/>
  <c r="H30" i="9"/>
  <c r="H30" i="7"/>
  <c r="N30" i="13"/>
  <c r="N30" i="10"/>
  <c r="N30" i="8"/>
  <c r="M31" i="13"/>
  <c r="M31" i="10"/>
  <c r="M31" i="8"/>
  <c r="R31" i="13"/>
  <c r="R31" i="8"/>
  <c r="R31" i="10"/>
  <c r="F32" i="13"/>
  <c r="F32" i="10"/>
  <c r="F32" i="8"/>
  <c r="I31" i="13"/>
  <c r="I31" i="8"/>
  <c r="I31" i="10"/>
  <c r="AD30" i="13"/>
  <c r="AD30" i="10"/>
  <c r="AD30" i="8"/>
  <c r="X31" i="13"/>
  <c r="X31" i="8"/>
  <c r="X31" i="10"/>
  <c r="AC31" i="13"/>
  <c r="AC31" i="10"/>
  <c r="AC31" i="8"/>
  <c r="S32" i="13"/>
  <c r="S32" i="8"/>
  <c r="S32" i="10"/>
  <c r="W31" i="8"/>
  <c r="W31" i="13"/>
  <c r="W31" i="10"/>
  <c r="H30" i="13"/>
  <c r="H30" i="10"/>
  <c r="H30" i="8"/>
  <c r="C31" i="13"/>
  <c r="C31" i="8"/>
  <c r="C31" i="10"/>
  <c r="G32" i="13"/>
  <c r="G32" i="10"/>
  <c r="G32" i="8"/>
  <c r="J30" i="13"/>
  <c r="J30" i="8"/>
  <c r="J30" i="10"/>
  <c r="V31" i="13"/>
  <c r="V31" i="10"/>
  <c r="V31" i="8"/>
  <c r="H32" i="1"/>
  <c r="P31" i="13"/>
  <c r="P31" i="10"/>
  <c r="P31" i="8"/>
  <c r="T31" i="13"/>
  <c r="T31" i="8"/>
  <c r="T31" i="10"/>
  <c r="AA30" i="13"/>
  <c r="AA30" i="10"/>
  <c r="AA30" i="8"/>
  <c r="D31" i="13"/>
  <c r="D31" i="10"/>
  <c r="D31" i="8"/>
  <c r="Q32" i="10"/>
  <c r="Q32" i="13"/>
  <c r="Q32" i="8"/>
  <c r="Z31" i="13"/>
  <c r="Z31" i="8"/>
  <c r="Z31" i="10"/>
  <c r="E31" i="13"/>
  <c r="E31" i="8"/>
  <c r="E31" i="10"/>
  <c r="L31" i="13"/>
  <c r="L31" i="10"/>
  <c r="L31" i="8"/>
  <c r="AF31" i="13"/>
  <c r="B32" i="8"/>
  <c r="B32" i="10"/>
  <c r="E31" i="12"/>
  <c r="C31" i="12"/>
  <c r="J30" i="12"/>
  <c r="P31" i="12"/>
  <c r="B32" i="12"/>
  <c r="R31" i="12"/>
  <c r="S32" i="12"/>
  <c r="M31" i="12"/>
  <c r="G32" i="12"/>
  <c r="I31" i="12"/>
  <c r="X31" i="12"/>
  <c r="Z31" i="12"/>
  <c r="Y32" i="12"/>
  <c r="L31" i="12"/>
  <c r="Q32" i="12"/>
  <c r="T31" i="12"/>
  <c r="AA30" i="12"/>
  <c r="N30" i="12"/>
  <c r="U31" i="12"/>
  <c r="AD30" i="12"/>
  <c r="F32" i="12"/>
  <c r="D31" i="12"/>
  <c r="W31" i="12"/>
  <c r="AE32" i="12"/>
  <c r="V31" i="12"/>
  <c r="AB32" i="12"/>
  <c r="AC31" i="12"/>
  <c r="Q32" i="7"/>
  <c r="Q32" i="9"/>
  <c r="N32" i="1"/>
  <c r="J30" i="7"/>
  <c r="J30" i="9"/>
  <c r="R31" i="9"/>
  <c r="R31" i="7"/>
  <c r="AB32" i="9"/>
  <c r="AB32" i="7"/>
  <c r="M31" i="9"/>
  <c r="M31" i="7"/>
  <c r="N30" i="9"/>
  <c r="N30" i="7"/>
  <c r="AE32" i="9"/>
  <c r="AE32" i="7"/>
  <c r="AD30" i="9"/>
  <c r="AD30" i="7"/>
  <c r="AD32" i="1"/>
  <c r="Y32" i="9"/>
  <c r="Y32" i="7"/>
  <c r="L31" i="9"/>
  <c r="L31" i="7"/>
  <c r="C31" i="7"/>
  <c r="C31" i="9"/>
  <c r="AF31" i="9"/>
  <c r="AF31" i="7"/>
  <c r="D31" i="7"/>
  <c r="D31" i="9"/>
  <c r="G32" i="9"/>
  <c r="G32" i="7"/>
  <c r="AF32" i="6"/>
  <c r="I31" i="9"/>
  <c r="I31" i="7"/>
  <c r="AA32" i="1"/>
  <c r="P31" i="9"/>
  <c r="P31" i="7"/>
  <c r="B32" i="7"/>
  <c r="B32" i="9"/>
  <c r="E31" i="9"/>
  <c r="E31" i="7"/>
  <c r="F32" i="9"/>
  <c r="F32" i="7"/>
  <c r="T31" i="7"/>
  <c r="T31" i="9"/>
  <c r="AA30" i="9"/>
  <c r="AA30" i="7"/>
  <c r="S32" i="7"/>
  <c r="S32" i="9"/>
  <c r="W31" i="7"/>
  <c r="W31" i="9"/>
  <c r="U31" i="9"/>
  <c r="U31" i="7"/>
  <c r="V31" i="9"/>
  <c r="V31" i="7"/>
  <c r="X31" i="9"/>
  <c r="X31" i="7"/>
  <c r="Z31" i="9"/>
  <c r="Z31" i="7"/>
  <c r="AC31" i="9"/>
  <c r="AC31" i="7"/>
  <c r="N32" i="6" l="1"/>
  <c r="H32" i="6"/>
  <c r="AD32" i="6"/>
  <c r="AF32" i="10"/>
  <c r="AF32" i="8"/>
  <c r="AA32" i="6"/>
  <c r="C32" i="13"/>
  <c r="C32" i="8"/>
  <c r="C32" i="10"/>
  <c r="V32" i="13"/>
  <c r="V32" i="8"/>
  <c r="V32" i="10"/>
  <c r="AC32" i="13"/>
  <c r="AC32" i="10"/>
  <c r="AC32" i="8"/>
  <c r="H31" i="13"/>
  <c r="H31" i="8"/>
  <c r="H31" i="10"/>
  <c r="U32" i="13"/>
  <c r="U32" i="8"/>
  <c r="U32" i="10"/>
  <c r="E32" i="13"/>
  <c r="E32" i="10"/>
  <c r="E32" i="8"/>
  <c r="Z32" i="10"/>
  <c r="Z32" i="13"/>
  <c r="Z32" i="8"/>
  <c r="AA31" i="10"/>
  <c r="AA31" i="13"/>
  <c r="AA31" i="8"/>
  <c r="N31" i="13"/>
  <c r="N31" i="10"/>
  <c r="N31" i="8"/>
  <c r="M32" i="13"/>
  <c r="M32" i="8"/>
  <c r="M32" i="10"/>
  <c r="AD31" i="13"/>
  <c r="AD31" i="10"/>
  <c r="AD31" i="8"/>
  <c r="T32" i="13"/>
  <c r="T32" i="8"/>
  <c r="T32" i="10"/>
  <c r="D32" i="13"/>
  <c r="D32" i="8"/>
  <c r="D32" i="10"/>
  <c r="W32" i="13"/>
  <c r="W32" i="10"/>
  <c r="W32" i="8"/>
  <c r="L32" i="13"/>
  <c r="L32" i="8"/>
  <c r="L32" i="10"/>
  <c r="H31" i="12"/>
  <c r="H31" i="9"/>
  <c r="H31" i="7"/>
  <c r="I32" i="13"/>
  <c r="I32" i="10"/>
  <c r="I32" i="8"/>
  <c r="X32" i="13"/>
  <c r="X32" i="10"/>
  <c r="X32" i="8"/>
  <c r="J31" i="13"/>
  <c r="J31" i="8"/>
  <c r="J31" i="10"/>
  <c r="P32" i="13"/>
  <c r="P32" i="10"/>
  <c r="P32" i="8"/>
  <c r="R32" i="10"/>
  <c r="R32" i="13"/>
  <c r="R32" i="8"/>
  <c r="AF32" i="13"/>
  <c r="C32" i="12"/>
  <c r="W32" i="12"/>
  <c r="R32" i="12"/>
  <c r="P32" i="12"/>
  <c r="L32" i="12"/>
  <c r="AA31" i="12"/>
  <c r="AD31" i="12"/>
  <c r="X32" i="12"/>
  <c r="I32" i="12"/>
  <c r="U32" i="12"/>
  <c r="J31" i="12"/>
  <c r="Z32" i="12"/>
  <c r="T32" i="12"/>
  <c r="M32" i="12"/>
  <c r="N31" i="12"/>
  <c r="V32" i="12"/>
  <c r="AC32" i="12"/>
  <c r="D32" i="12"/>
  <c r="E32" i="12"/>
  <c r="V32" i="9"/>
  <c r="V32" i="7"/>
  <c r="AC32" i="9"/>
  <c r="AC32" i="7"/>
  <c r="U32" i="9"/>
  <c r="U32" i="7"/>
  <c r="AD31" i="9"/>
  <c r="AD31" i="7"/>
  <c r="I32" i="9"/>
  <c r="I32" i="7"/>
  <c r="Z32" i="9"/>
  <c r="Z32" i="7"/>
  <c r="R32" i="7"/>
  <c r="R32" i="9"/>
  <c r="D32" i="9"/>
  <c r="D32" i="7"/>
  <c r="M32" i="9"/>
  <c r="M32" i="7"/>
  <c r="E32" i="7"/>
  <c r="E32" i="9"/>
  <c r="C32" i="9"/>
  <c r="C32" i="7"/>
  <c r="L32" i="9"/>
  <c r="L32" i="7"/>
  <c r="AA31" i="9"/>
  <c r="AA31" i="7"/>
  <c r="J31" i="7"/>
  <c r="J31" i="9"/>
  <c r="X32" i="9"/>
  <c r="X32" i="7"/>
  <c r="AF32" i="9"/>
  <c r="AF32" i="7"/>
  <c r="W32" i="7"/>
  <c r="W32" i="9"/>
  <c r="T32" i="9"/>
  <c r="T32" i="7"/>
  <c r="P32" i="9"/>
  <c r="P32" i="7"/>
  <c r="N31" i="9"/>
  <c r="N31" i="7"/>
  <c r="J32" i="13" l="1"/>
  <c r="J32" i="8"/>
  <c r="J32" i="10"/>
  <c r="H32" i="7"/>
  <c r="H32" i="9"/>
  <c r="H32" i="12"/>
  <c r="AD32" i="8"/>
  <c r="AD32" i="13"/>
  <c r="AD32" i="10"/>
  <c r="AA32" i="13"/>
  <c r="AA32" i="8"/>
  <c r="AA32" i="10"/>
  <c r="H32" i="13"/>
  <c r="H32" i="8"/>
  <c r="H32" i="10"/>
  <c r="N32" i="8"/>
  <c r="N32" i="13"/>
  <c r="N32" i="10"/>
  <c r="AA32" i="12"/>
  <c r="AD32" i="12"/>
  <c r="N32" i="12"/>
  <c r="J32" i="12"/>
  <c r="AA32" i="9"/>
  <c r="AA32" i="7"/>
  <c r="AD32" i="9"/>
  <c r="AD32" i="7"/>
  <c r="J32" i="7"/>
  <c r="J32" i="9"/>
  <c r="N32" i="9"/>
  <c r="N32" i="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102549</author>
  </authors>
  <commentList>
    <comment ref="J1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Ancienne B3
Revalorisation 2021</t>
        </r>
      </text>
    </comment>
    <comment ref="L1" authorId="0" shapeId="0" xr:uid="{00000000-0006-0000-0000-000002000000}">
      <text>
        <r>
          <rPr>
            <b/>
            <sz val="8"/>
            <color indexed="81"/>
            <rFont val="Tahoma"/>
            <family val="2"/>
          </rPr>
          <t>Ancienne B2</t>
        </r>
      </text>
    </comment>
    <comment ref="N1" authorId="0" shapeId="0" xr:uid="{00000000-0006-0000-0000-000003000000}">
      <text>
        <r>
          <rPr>
            <b/>
            <sz val="8"/>
            <color indexed="81"/>
            <rFont val="Tahoma"/>
            <family val="2"/>
          </rPr>
          <t>Ancienne B1bis</t>
        </r>
      </text>
    </comment>
    <comment ref="P1" authorId="0" shapeId="0" xr:uid="{00000000-0006-0000-0000-000004000000}">
      <text>
        <r>
          <rPr>
            <b/>
            <sz val="8"/>
            <color indexed="81"/>
            <rFont val="Tahoma"/>
            <family val="2"/>
          </rPr>
          <t>Inchangée</t>
        </r>
      </text>
    </comment>
    <comment ref="Q1" authorId="0" shapeId="0" xr:uid="{00000000-0006-0000-0000-000005000000}">
      <text>
        <r>
          <rPr>
            <b/>
            <sz val="8"/>
            <color indexed="81"/>
            <rFont val="Tahoma"/>
            <family val="2"/>
          </rPr>
          <t>Ancienne A6</t>
        </r>
      </text>
    </comment>
    <comment ref="R1" authorId="0" shapeId="0" xr:uid="{00000000-0006-0000-0000-000006000000}">
      <text>
        <r>
          <rPr>
            <b/>
            <sz val="8"/>
            <color indexed="81"/>
            <rFont val="Tahoma"/>
            <family val="2"/>
          </rPr>
          <t>Ancienne A6S</t>
        </r>
      </text>
    </comment>
    <comment ref="S1" authorId="0" shapeId="0" xr:uid="{00000000-0006-0000-0000-000007000000}">
      <text>
        <r>
          <rPr>
            <b/>
            <sz val="8"/>
            <color indexed="81"/>
            <rFont val="Tahoma"/>
            <family val="2"/>
          </rPr>
          <t>Ancienne A5</t>
        </r>
      </text>
    </comment>
    <comment ref="T1" authorId="0" shapeId="0" xr:uid="{00000000-0006-0000-0000-000008000000}">
      <text>
        <r>
          <rPr>
            <b/>
            <sz val="8"/>
            <color indexed="81"/>
            <rFont val="Tahoma"/>
            <family val="2"/>
          </rPr>
          <t>Ancienne A5S</t>
        </r>
      </text>
    </comment>
    <comment ref="W1" authorId="0" shapeId="0" xr:uid="{00000000-0006-0000-0000-000009000000}">
      <text>
        <r>
          <rPr>
            <b/>
            <sz val="8"/>
            <color indexed="81"/>
            <rFont val="Tahoma"/>
            <family val="2"/>
          </rPr>
          <t>Ancienne A4bis</t>
        </r>
      </text>
    </comment>
    <comment ref="X1" authorId="0" shapeId="0" xr:uid="{00000000-0006-0000-0000-00000A000000}">
      <text>
        <r>
          <rPr>
            <b/>
            <sz val="8"/>
            <color indexed="81"/>
            <rFont val="Tahoma"/>
            <family val="2"/>
          </rPr>
          <t>Ancienne A4</t>
        </r>
      </text>
    </comment>
    <comment ref="Y1" authorId="0" shapeId="0" xr:uid="{00000000-0006-0000-0000-00000B000000}">
      <text>
        <r>
          <rPr>
            <b/>
            <sz val="8"/>
            <color indexed="81"/>
            <rFont val="Tahoma"/>
            <family val="2"/>
          </rPr>
          <t>Ancienne A4S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DEBRY Pierre-Antoine</author>
  </authors>
  <commentList>
    <comment ref="W1" authorId="0" shapeId="0" xr:uid="{B5AA57CF-7ACF-46A5-BEC2-7C77B337B77B}">
      <text>
        <r>
          <rPr>
            <b/>
            <sz val="9"/>
            <color indexed="81"/>
            <rFont val="Tahoma"/>
            <family val="2"/>
          </rPr>
          <t>+ A6/CAI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DEBRY Pierre-Antoine</author>
  </authors>
  <commentList>
    <comment ref="W1" authorId="0" shapeId="0" xr:uid="{028A6A30-B818-4764-BA0B-507AB9F526E6}">
      <text>
        <r>
          <rPr>
            <b/>
            <sz val="9"/>
            <color indexed="81"/>
            <rFont val="Tahoma"/>
            <family val="2"/>
          </rPr>
          <t>+ A6/CAI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DEBRY Pierre-Antoine</author>
  </authors>
  <commentList>
    <comment ref="A1" authorId="0" shapeId="0" xr:uid="{8BEEB3C1-8237-4929-AA40-02C0201A5104}">
      <text>
        <r>
          <rPr>
            <b/>
            <sz val="9"/>
            <color indexed="81"/>
            <rFont val="Tahoma"/>
            <family val="2"/>
          </rPr>
          <t>1976 = 7,6*5*52</t>
        </r>
      </text>
    </comment>
  </commentList>
</comments>
</file>

<file path=xl/sharedStrings.xml><?xml version="1.0" encoding="utf-8"?>
<sst xmlns="http://schemas.openxmlformats.org/spreadsheetml/2006/main" count="504" uniqueCount="75">
  <si>
    <t>D3</t>
  </si>
  <si>
    <t>D2</t>
  </si>
  <si>
    <t>D1</t>
  </si>
  <si>
    <t>C3</t>
  </si>
  <si>
    <t>C2</t>
  </si>
  <si>
    <t>C1</t>
  </si>
  <si>
    <t>B1</t>
  </si>
  <si>
    <t>A3</t>
  </si>
  <si>
    <t>A2</t>
  </si>
  <si>
    <t>A1</t>
  </si>
  <si>
    <t>3/1 x 112,97</t>
  </si>
  <si>
    <t>5/6 x 250,38</t>
  </si>
  <si>
    <t>3/1 x 267,31</t>
  </si>
  <si>
    <t>1/2 x 267,31</t>
  </si>
  <si>
    <t>1/2 x 356,34</t>
  </si>
  <si>
    <t>2/2 x 712,64</t>
  </si>
  <si>
    <t>3/1 x 140,09</t>
  </si>
  <si>
    <t>5/2 x 194,67</t>
  </si>
  <si>
    <t>6/2 x 266,78</t>
  </si>
  <si>
    <t>2/2 x 419,35</t>
  </si>
  <si>
    <t>9/2 x 623,60</t>
  </si>
  <si>
    <t>3/1 x 252,18</t>
  </si>
  <si>
    <t>1/2 x 292,59</t>
  </si>
  <si>
    <t>1/2 x 390,03</t>
  </si>
  <si>
    <t>2/2 x 672,31</t>
  </si>
  <si>
    <t>9/2 x 588,30</t>
  </si>
  <si>
    <t>3/1 x 623,60</t>
  </si>
  <si>
    <t>10/2 x 957,68</t>
  </si>
  <si>
    <t>10/2 x 1135,17</t>
  </si>
  <si>
    <t>10/2 x 1260,36</t>
  </si>
  <si>
    <t>10/2 x 1608,27</t>
  </si>
  <si>
    <t>Abis</t>
  </si>
  <si>
    <t>2/2 x 58,17</t>
  </si>
  <si>
    <t>1/2 x 60,40</t>
  </si>
  <si>
    <t>2/2 x 194,67</t>
  </si>
  <si>
    <t>D1bis</t>
  </si>
  <si>
    <t>C1bis</t>
  </si>
  <si>
    <t>A3M</t>
  </si>
  <si>
    <t>A2M</t>
  </si>
  <si>
    <t>A1M</t>
  </si>
  <si>
    <t>A6/1</t>
  </si>
  <si>
    <t>A5/1</t>
  </si>
  <si>
    <t>A5/1bis</t>
  </si>
  <si>
    <t>A4/1</t>
  </si>
  <si>
    <t>A4/2</t>
  </si>
  <si>
    <t>A4Sc</t>
  </si>
  <si>
    <t>B3/1</t>
  </si>
  <si>
    <t>B2/1</t>
  </si>
  <si>
    <t>B1/1bis</t>
  </si>
  <si>
    <t>B3/2</t>
  </si>
  <si>
    <t>B2/2</t>
  </si>
  <si>
    <t>B1/2bis</t>
  </si>
  <si>
    <t>A6/2
A6Sc</t>
  </si>
  <si>
    <t>A5/2
A5Sc</t>
  </si>
  <si>
    <t>A5/2bis
A5Sc/bis</t>
  </si>
  <si>
    <t>Anc.</t>
  </si>
  <si>
    <t>Index</t>
  </si>
  <si>
    <t>Calcul d'une charge budgétaire annuelle</t>
  </si>
  <si>
    <t>PV</t>
  </si>
  <si>
    <t>AFA</t>
  </si>
  <si>
    <t>Complément</t>
  </si>
  <si>
    <t>Statutaires</t>
  </si>
  <si>
    <t>Contractuels</t>
  </si>
  <si>
    <t>ACS</t>
  </si>
  <si>
    <t>Agents statutaires</t>
  </si>
  <si>
    <t>Agents contractuels</t>
  </si>
  <si>
    <t>Agents contractuels subventionnés</t>
  </si>
  <si>
    <t>Coef 1</t>
  </si>
  <si>
    <t>Coef 2</t>
  </si>
  <si>
    <t>Foyer</t>
  </si>
  <si>
    <t>Coef 3</t>
  </si>
  <si>
    <t>Foyer dégr.</t>
  </si>
  <si>
    <t>https://wallex.wallonie.be/eli/arrete/2001/06/14/2001027397/2000/04/01</t>
  </si>
  <si>
    <t>1850e = Article 9 de l'Arrêté du Gouvernement wallon réglant la valorisation des prestations irrégulières et des prestations de garde et de rappel et l'octroi d'allocations relatives à des travaux spécifiques du 14 juin 2001.</t>
  </si>
  <si>
    <t>1976e = 38 heures x 52 semaines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</si>
</sst>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164" formatCode="_-* #,##0.00\ &quot;€&quot;_-;\-* #,##0.00\ &quot;€&quot;_-;_-* &quot;-&quot;??\ &quot;€&quot;_-;_-@_-"/>
    <numFmt numFmtId="165" formatCode="0.0000"/>
    <numFmt numFmtId="166" formatCode="#,##0.0000"/>
    <numFmt numFmtId="167" formatCode="0.00000000000000"/>
    <numFmt numFmtId="168" formatCode="0.00000000"/>
  </numFmts>
  <fonts count="25">
    <font>
      <sz val="10"/>
      <name val="Times New Roman"/>
    </font>
    <font>
      <sz val="10"/>
      <name val="Times New Roman"/>
      <family val="1"/>
    </font>
    <font>
      <sz val="10"/>
      <name val="MS Sans Serif"/>
      <family val="2"/>
    </font>
    <font>
      <b/>
      <sz val="8"/>
      <color indexed="81"/>
      <name val="Tahoma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b/>
      <sz val="9"/>
      <color indexed="81"/>
      <name val="Tahoma"/>
      <family val="2"/>
    </font>
    <font>
      <i/>
      <u/>
      <sz val="20"/>
      <name val="Times New Roman"/>
      <family val="1"/>
    </font>
    <font>
      <b/>
      <i/>
      <u/>
      <sz val="10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20"/>
      <name val="Times New Roman"/>
      <family val="1"/>
    </font>
    <font>
      <sz val="8"/>
      <name val="Times New Roman"/>
      <family val="1"/>
    </font>
    <font>
      <b/>
      <sz val="10"/>
      <color rgb="FFFF0000"/>
      <name val="Times New Roman"/>
      <family val="1"/>
    </font>
    <font>
      <sz val="10"/>
      <color rgb="FFFF0000"/>
      <name val="Times New Roman"/>
      <family val="1"/>
    </font>
    <font>
      <sz val="10"/>
      <name val="Times New Roman"/>
      <family val="1"/>
    </font>
    <font>
      <b/>
      <sz val="10"/>
      <color rgb="FF7030A0"/>
      <name val="Times New Roman"/>
      <family val="1"/>
    </font>
    <font>
      <sz val="10"/>
      <color rgb="FF7030A0"/>
      <name val="Times New Roman"/>
      <family val="1"/>
    </font>
    <font>
      <u/>
      <sz val="10"/>
      <color theme="10"/>
      <name val="Times New Roman"/>
      <family val="1"/>
    </font>
    <font>
      <u/>
      <sz val="10"/>
      <color theme="10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5">
    <xf numFmtId="0" fontId="0" fillId="0" borderId="0"/>
    <xf numFmtId="0" fontId="2" fillId="0" borderId="0"/>
    <xf numFmtId="0" fontId="1" fillId="0" borderId="0"/>
    <xf numFmtId="164" fontId="20" fillId="0" borderId="0" applyFont="0" applyFill="0" applyBorder="0" applyAlignment="0" applyProtection="0"/>
    <xf numFmtId="0" fontId="23" fillId="0" borderId="0" applyNumberFormat="0" applyFill="0" applyBorder="0" applyAlignment="0" applyProtection="0"/>
  </cellStyleXfs>
  <cellXfs count="87">
    <xf numFmtId="0" fontId="0" fillId="0" borderId="0" xfId="0"/>
    <xf numFmtId="0" fontId="4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1" applyFont="1"/>
    <xf numFmtId="0" fontId="4" fillId="0" borderId="0" xfId="0" applyFont="1"/>
    <xf numFmtId="0" fontId="4" fillId="0" borderId="0" xfId="2" applyFont="1"/>
    <xf numFmtId="0" fontId="6" fillId="0" borderId="1" xfId="1" applyFont="1" applyBorder="1" applyAlignment="1">
      <alignment vertical="center"/>
    </xf>
    <xf numFmtId="0" fontId="6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0" xfId="1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/>
    <xf numFmtId="0" fontId="4" fillId="0" borderId="0" xfId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" fontId="4" fillId="0" borderId="1" xfId="1" applyNumberFormat="1" applyFont="1" applyBorder="1" applyAlignment="1">
      <alignment vertical="center"/>
    </xf>
    <xf numFmtId="4" fontId="4" fillId="2" borderId="1" xfId="1" applyNumberFormat="1" applyFont="1" applyFill="1" applyBorder="1" applyAlignment="1">
      <alignment vertical="center"/>
    </xf>
    <xf numFmtId="4" fontId="4" fillId="3" borderId="1" xfId="1" applyNumberFormat="1" applyFont="1" applyFill="1" applyBorder="1" applyAlignment="1">
      <alignment vertical="center"/>
    </xf>
    <xf numFmtId="4" fontId="4" fillId="4" borderId="1" xfId="1" applyNumberFormat="1" applyFont="1" applyFill="1" applyBorder="1" applyAlignment="1">
      <alignment vertical="center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4" fontId="4" fillId="0" borderId="6" xfId="1" applyNumberFormat="1" applyFont="1" applyBorder="1" applyAlignment="1">
      <alignment vertical="center"/>
    </xf>
    <xf numFmtId="0" fontId="4" fillId="2" borderId="5" xfId="1" applyFont="1" applyFill="1" applyBorder="1" applyAlignment="1">
      <alignment horizontal="center" vertical="center"/>
    </xf>
    <xf numFmtId="4" fontId="4" fillId="2" borderId="6" xfId="1" applyNumberFormat="1" applyFont="1" applyFill="1" applyBorder="1" applyAlignment="1">
      <alignment vertical="center"/>
    </xf>
    <xf numFmtId="0" fontId="4" fillId="3" borderId="5" xfId="1" applyFont="1" applyFill="1" applyBorder="1" applyAlignment="1">
      <alignment horizontal="center" vertical="center"/>
    </xf>
    <xf numFmtId="4" fontId="4" fillId="3" borderId="6" xfId="1" applyNumberFormat="1" applyFont="1" applyFill="1" applyBorder="1" applyAlignment="1">
      <alignment vertical="center"/>
    </xf>
    <xf numFmtId="0" fontId="4" fillId="4" borderId="5" xfId="1" applyFont="1" applyFill="1" applyBorder="1" applyAlignment="1">
      <alignment horizontal="center" vertical="center"/>
    </xf>
    <xf numFmtId="4" fontId="4" fillId="4" borderId="6" xfId="1" applyNumberFormat="1" applyFont="1" applyFill="1" applyBorder="1" applyAlignment="1">
      <alignment vertical="center"/>
    </xf>
    <xf numFmtId="0" fontId="4" fillId="0" borderId="7" xfId="1" applyFont="1" applyBorder="1" applyAlignment="1">
      <alignment horizontal="center" vertical="center"/>
    </xf>
    <xf numFmtId="4" fontId="4" fillId="0" borderId="8" xfId="1" applyNumberFormat="1" applyFont="1" applyBorder="1" applyAlignment="1">
      <alignment vertical="center"/>
    </xf>
    <xf numFmtId="4" fontId="4" fillId="0" borderId="9" xfId="1" applyNumberFormat="1" applyFont="1" applyBorder="1" applyAlignment="1">
      <alignment vertical="center"/>
    </xf>
    <xf numFmtId="4" fontId="5" fillId="5" borderId="1" xfId="1" applyNumberFormat="1" applyFont="1" applyFill="1" applyBorder="1" applyAlignment="1">
      <alignment horizontal="center" vertical="center"/>
    </xf>
    <xf numFmtId="4" fontId="5" fillId="6" borderId="1" xfId="1" applyNumberFormat="1" applyFont="1" applyFill="1" applyBorder="1" applyAlignment="1">
      <alignment horizontal="center" vertical="center"/>
    </xf>
    <xf numFmtId="4" fontId="5" fillId="0" borderId="1" xfId="1" applyNumberFormat="1" applyFont="1" applyBorder="1" applyAlignment="1">
      <alignment horizontal="center" vertical="center"/>
    </xf>
    <xf numFmtId="4" fontId="4" fillId="0" borderId="1" xfId="1" applyNumberFormat="1" applyFont="1" applyBorder="1" applyAlignment="1">
      <alignment horizontal="center" vertical="center"/>
    </xf>
    <xf numFmtId="4" fontId="5" fillId="7" borderId="1" xfId="1" applyNumberFormat="1" applyFont="1" applyFill="1" applyBorder="1" applyAlignment="1">
      <alignment horizontal="center" vertical="center"/>
    </xf>
    <xf numFmtId="4" fontId="5" fillId="8" borderId="1" xfId="1" applyNumberFormat="1" applyFont="1" applyFill="1" applyBorder="1" applyAlignment="1">
      <alignment horizontal="center" vertical="center"/>
    </xf>
    <xf numFmtId="4" fontId="4" fillId="0" borderId="0" xfId="0" applyNumberFormat="1" applyFont="1"/>
    <xf numFmtId="4" fontId="5" fillId="11" borderId="10" xfId="1" applyNumberFormat="1" applyFont="1" applyFill="1" applyBorder="1" applyAlignment="1">
      <alignment horizontal="center" vertical="center"/>
    </xf>
    <xf numFmtId="4" fontId="4" fillId="11" borderId="10" xfId="1" applyNumberFormat="1" applyFont="1" applyFill="1" applyBorder="1" applyAlignment="1">
      <alignment horizontal="center" vertical="center"/>
    </xf>
    <xf numFmtId="4" fontId="7" fillId="12" borderId="10" xfId="1" applyNumberFormat="1" applyFont="1" applyFill="1" applyBorder="1" applyAlignment="1">
      <alignment horizontal="center" vertical="center"/>
    </xf>
    <xf numFmtId="0" fontId="6" fillId="0" borderId="0" xfId="1" applyFont="1"/>
    <xf numFmtId="0" fontId="6" fillId="0" borderId="0" xfId="2" applyFont="1"/>
    <xf numFmtId="4" fontId="6" fillId="12" borderId="10" xfId="1" applyNumberFormat="1" applyFont="1" applyFill="1" applyBorder="1" applyAlignment="1">
      <alignment horizontal="center" vertical="center"/>
    </xf>
    <xf numFmtId="0" fontId="8" fillId="9" borderId="10" xfId="1" applyFont="1" applyFill="1" applyBorder="1" applyAlignment="1">
      <alignment horizontal="center" vertical="center"/>
    </xf>
    <xf numFmtId="0" fontId="8" fillId="9" borderId="10" xfId="1" applyFont="1" applyFill="1" applyBorder="1" applyAlignment="1">
      <alignment horizontal="center" vertical="center" wrapText="1"/>
    </xf>
    <xf numFmtId="0" fontId="9" fillId="0" borderId="0" xfId="1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2" applyFont="1" applyAlignment="1">
      <alignment vertical="center"/>
    </xf>
    <xf numFmtId="0" fontId="9" fillId="10" borderId="10" xfId="1" applyFont="1" applyFill="1" applyBorder="1" applyAlignment="1">
      <alignment horizontal="center" vertical="center"/>
    </xf>
    <xf numFmtId="0" fontId="9" fillId="13" borderId="10" xfId="1" applyFont="1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9" fillId="0" borderId="0" xfId="2" applyFont="1" applyAlignment="1">
      <alignment horizontal="center"/>
    </xf>
    <xf numFmtId="165" fontId="4" fillId="0" borderId="0" xfId="0" applyNumberFormat="1" applyFont="1"/>
    <xf numFmtId="0" fontId="11" fillId="0" borderId="0" xfId="0" applyFont="1"/>
    <xf numFmtId="14" fontId="0" fillId="0" borderId="0" xfId="0" applyNumberFormat="1" applyProtection="1">
      <protection locked="0"/>
    </xf>
    <xf numFmtId="0" fontId="0" fillId="0" borderId="0" xfId="0" applyProtection="1">
      <protection locked="0"/>
    </xf>
    <xf numFmtId="166" fontId="0" fillId="0" borderId="0" xfId="0" applyNumberFormat="1" applyProtection="1">
      <protection locked="0"/>
    </xf>
    <xf numFmtId="165" fontId="0" fillId="0" borderId="0" xfId="0" applyNumberFormat="1"/>
    <xf numFmtId="165" fontId="0" fillId="0" borderId="0" xfId="0" applyNumberFormat="1" applyProtection="1">
      <protection locked="0"/>
    </xf>
    <xf numFmtId="14" fontId="0" fillId="0" borderId="0" xfId="0" applyNumberFormat="1"/>
    <xf numFmtId="0" fontId="0" fillId="0" borderId="0" xfId="0" quotePrefix="1"/>
    <xf numFmtId="0" fontId="12" fillId="0" borderId="0" xfId="0" applyFont="1"/>
    <xf numFmtId="0" fontId="13" fillId="0" borderId="0" xfId="0" applyFont="1"/>
    <xf numFmtId="0" fontId="14" fillId="7" borderId="0" xfId="0" applyFont="1" applyFill="1"/>
    <xf numFmtId="0" fontId="0" fillId="7" borderId="0" xfId="0" applyFill="1"/>
    <xf numFmtId="0" fontId="15" fillId="0" borderId="0" xfId="0" applyFont="1"/>
    <xf numFmtId="0" fontId="16" fillId="0" borderId="0" xfId="0" applyFont="1"/>
    <xf numFmtId="0" fontId="14" fillId="0" borderId="0" xfId="0" applyFont="1"/>
    <xf numFmtId="0" fontId="1" fillId="0" borderId="0" xfId="0" applyFont="1"/>
    <xf numFmtId="0" fontId="18" fillId="0" borderId="0" xfId="0" applyFont="1"/>
    <xf numFmtId="167" fontId="19" fillId="0" borderId="0" xfId="0" applyNumberFormat="1" applyFont="1"/>
    <xf numFmtId="0" fontId="19" fillId="0" borderId="0" xfId="0" applyFont="1"/>
    <xf numFmtId="168" fontId="19" fillId="0" borderId="0" xfId="0" applyNumberFormat="1" applyFont="1"/>
    <xf numFmtId="0" fontId="21" fillId="0" borderId="0" xfId="0" applyFont="1"/>
    <xf numFmtId="0" fontId="22" fillId="0" borderId="0" xfId="0" applyFont="1"/>
    <xf numFmtId="167" fontId="22" fillId="0" borderId="0" xfId="0" applyNumberFormat="1" applyFont="1"/>
    <xf numFmtId="164" fontId="9" fillId="0" borderId="0" xfId="3" applyFont="1" applyFill="1" applyAlignment="1">
      <alignment vertical="center"/>
    </xf>
    <xf numFmtId="164" fontId="4" fillId="0" borderId="0" xfId="3" applyFont="1" applyFill="1"/>
    <xf numFmtId="164" fontId="6" fillId="0" borderId="0" xfId="3" applyFont="1" applyFill="1"/>
    <xf numFmtId="168" fontId="0" fillId="14" borderId="0" xfId="0" applyNumberFormat="1" applyFill="1" applyProtection="1">
      <protection locked="0"/>
    </xf>
    <xf numFmtId="165" fontId="0" fillId="14" borderId="0" xfId="0" applyNumberFormat="1" applyFill="1" applyProtection="1">
      <protection locked="0"/>
    </xf>
    <xf numFmtId="0" fontId="4" fillId="0" borderId="0" xfId="0" applyFont="1" applyAlignment="1">
      <alignment horizontal="left"/>
    </xf>
    <xf numFmtId="0" fontId="4" fillId="0" borderId="0" xfId="0" quotePrefix="1" applyFont="1" applyAlignment="1">
      <alignment horizontal="left" vertical="center"/>
    </xf>
    <xf numFmtId="0" fontId="24" fillId="0" borderId="0" xfId="4" applyFont="1" applyAlignment="1">
      <alignment horizontal="left" vertical="center"/>
    </xf>
  </cellXfs>
  <cellStyles count="5">
    <cellStyle name="Lien hypertexte" xfId="4" builtinId="8"/>
    <cellStyle name="Monétaire" xfId="3" builtinId="4"/>
    <cellStyle name="Normal" xfId="0" builtinId="0"/>
    <cellStyle name="Normal 2" xfId="2" xr:uid="{00000000-0005-0000-0000-000001000000}"/>
    <cellStyle name="Normal_100D" xfId="1" xr:uid="{00000000-0005-0000-0000-000002000000}"/>
  </cellStyles>
  <dxfs count="38"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4" formatCode="#,##0.00"/>
      <alignment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4" formatCode="#,##0.00"/>
      <alignment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4" formatCode="#,##0.00"/>
      <alignment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4" formatCode="#,##0.00"/>
      <alignment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4" formatCode="#,##0.00"/>
      <alignment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4" formatCode="#,##0.00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4" formatCode="#,##0.00"/>
      <alignment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4" formatCode="#,##0.00"/>
      <alignment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4" formatCode="#,##0.00"/>
      <alignment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4" formatCode="#,##0.00"/>
      <alignment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4" formatCode="#,##0.00"/>
      <alignment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4" formatCode="#,##0.00"/>
      <alignment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4" formatCode="#,##0.00"/>
      <alignment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4" formatCode="#,##0.00"/>
      <alignment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4" formatCode="#,##0.00"/>
      <alignment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4" formatCode="#,##0.00"/>
      <alignment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4" formatCode="#,##0.00"/>
      <alignment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4" formatCode="#,##0.00"/>
      <alignment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4" formatCode="#,##0.00"/>
      <alignment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4" formatCode="#,##0.00"/>
      <alignment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4" formatCode="#,##0.00"/>
      <alignment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4" formatCode="#,##0.00"/>
      <alignment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4" formatCode="#,##0.00"/>
      <alignment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4" formatCode="#,##0.00"/>
      <alignment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4" formatCode="#,##0.00"/>
      <alignment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4" formatCode="#,##0.00"/>
      <alignment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4" formatCode="#,##0.00"/>
      <alignment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4" formatCode="#,##0.00"/>
      <alignment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>
          <fgColor indexed="64"/>
        </patternFill>
      </fill>
      <alignment vertical="center" textRotation="0" wrapText="0" indent="0" justifyLastLine="0" shrinkToFit="0" readingOrder="0"/>
      <border diagonalUp="0" diagonalDown="0" outline="0"/>
    </dxf>
    <dxf>
      <border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</dxfs>
  <tableStyles count="1" defaultTableStyle="TableStyleMedium9" defaultPivotStyle="PivotStyleLight16">
    <tableStyle name="Style de tableau 1" pivot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au1" displayName="Tableau1" ref="A1:AF32" totalsRowShown="0" headerRowDxfId="37" dataDxfId="35" headerRowBorderDxfId="36" tableBorderDxfId="34" totalsRowBorderDxfId="33" headerRowCellStyle="Normal_100D" dataCellStyle="Normal_100D">
  <tableColumns count="32">
    <tableColumn id="1" xr3:uid="{00000000-0010-0000-0000-000001000000}" name="Anc." dataDxfId="32" dataCellStyle="Normal_100D"/>
    <tableColumn id="3" xr3:uid="{00000000-0010-0000-0000-000003000000}" name="D3" dataDxfId="31" dataCellStyle="Normal_100D"/>
    <tableColumn id="4" xr3:uid="{00000000-0010-0000-0000-000004000000}" name="D2" dataDxfId="30"/>
    <tableColumn id="5" xr3:uid="{00000000-0010-0000-0000-000005000000}" name="D1bis" dataDxfId="29"/>
    <tableColumn id="6" xr3:uid="{00000000-0010-0000-0000-000006000000}" name="D1" dataDxfId="28" dataCellStyle="Normal_100D"/>
    <tableColumn id="7" xr3:uid="{00000000-0010-0000-0000-000007000000}" name="C3" dataDxfId="27" dataCellStyle="Normal_100D"/>
    <tableColumn id="8" xr3:uid="{00000000-0010-0000-0000-000008000000}" name="C2" dataDxfId="26" dataCellStyle="Normal_100D"/>
    <tableColumn id="9" xr3:uid="{00000000-0010-0000-0000-000009000000}" name="C1bis" dataDxfId="25" dataCellStyle="Normal_100D"/>
    <tableColumn id="10" xr3:uid="{00000000-0010-0000-0000-00000A000000}" name="C1" dataDxfId="24" dataCellStyle="Normal_100D"/>
    <tableColumn id="11" xr3:uid="{00000000-0010-0000-0000-00000B000000}" name="B3/1" dataDxfId="23" dataCellStyle="Normal_100D"/>
    <tableColumn id="31" xr3:uid="{00000000-0010-0000-0000-00001F000000}" name="B3/2" dataDxfId="22" dataCellStyle="Normal_100D"/>
    <tableColumn id="12" xr3:uid="{00000000-0010-0000-0000-00000C000000}" name="B2/1" dataDxfId="21" dataCellStyle="Normal_100D"/>
    <tableColumn id="32" xr3:uid="{00000000-0010-0000-0000-000020000000}" name="B2/2" dataDxfId="20" dataCellStyle="Normal_100D"/>
    <tableColumn id="13" xr3:uid="{00000000-0010-0000-0000-00000D000000}" name="B1/1bis" dataDxfId="19" dataCellStyle="Normal_100D"/>
    <tableColumn id="33" xr3:uid="{00000000-0010-0000-0000-000021000000}" name="B1/2bis" dataDxfId="18" dataCellStyle="Normal_100D"/>
    <tableColumn id="14" xr3:uid="{00000000-0010-0000-0000-00000E000000}" name="B1" dataDxfId="17" dataCellStyle="Normal_100D"/>
    <tableColumn id="15" xr3:uid="{00000000-0010-0000-0000-00000F000000}" name="A6/1" dataDxfId="16" dataCellStyle="Normal_100D"/>
    <tableColumn id="16" xr3:uid="{00000000-0010-0000-0000-000010000000}" name="A6/2_x000a_A6Sc" dataDxfId="15" dataCellStyle="Normal_100D"/>
    <tableColumn id="17" xr3:uid="{00000000-0010-0000-0000-000011000000}" name="A5/1" dataDxfId="14" dataCellStyle="Normal_100D"/>
    <tableColumn id="18" xr3:uid="{00000000-0010-0000-0000-000012000000}" name="A5/2_x000a_A5Sc" dataDxfId="13" dataCellStyle="Normal_100D"/>
    <tableColumn id="19" xr3:uid="{00000000-0010-0000-0000-000013000000}" name="A5/1bis" dataDxfId="12" dataCellStyle="Normal_100D"/>
    <tableColumn id="20" xr3:uid="{00000000-0010-0000-0000-000014000000}" name="A5/2bis_x000a_A5Sc/bis" dataDxfId="11" dataCellStyle="Normal_100D"/>
    <tableColumn id="21" xr3:uid="{00000000-0010-0000-0000-000015000000}" name="A4/1" dataDxfId="10" dataCellStyle="Normal_100D"/>
    <tableColumn id="22" xr3:uid="{00000000-0010-0000-0000-000016000000}" name="A4/2" dataDxfId="9" dataCellStyle="Normal_100D"/>
    <tableColumn id="23" xr3:uid="{00000000-0010-0000-0000-000017000000}" name="A4Sc" dataDxfId="8"/>
    <tableColumn id="24" xr3:uid="{00000000-0010-0000-0000-000018000000}" name="A3" dataDxfId="7" dataCellStyle="Normal_100D"/>
    <tableColumn id="25" xr3:uid="{00000000-0010-0000-0000-000019000000}" name="A3M" dataDxfId="6" dataCellStyle="Normal_100D">
      <calculatedColumnFormula>Z2+6500</calculatedColumnFormula>
    </tableColumn>
    <tableColumn id="26" xr3:uid="{00000000-0010-0000-0000-00001A000000}" name="Abis" dataDxfId="5" dataCellStyle="Normal_100D"/>
    <tableColumn id="27" xr3:uid="{00000000-0010-0000-0000-00001B000000}" name="A2" dataDxfId="4" dataCellStyle="Normal_100D"/>
    <tableColumn id="28" xr3:uid="{00000000-0010-0000-0000-00001C000000}" name="A2M" dataDxfId="3" dataCellStyle="Normal_100D">
      <calculatedColumnFormula>AC2+8510</calculatedColumnFormula>
    </tableColumn>
    <tableColumn id="29" xr3:uid="{00000000-0010-0000-0000-00001D000000}" name="A1" dataDxfId="2" dataCellStyle="Normal_100D"/>
    <tableColumn id="30" xr3:uid="{00000000-0010-0000-0000-00001E000000}" name="A1M" dataDxfId="1" dataCellStyle="Normal_100D">
      <calculatedColumnFormula>AE2+8510</calculatedColumnFormula>
    </tableColumn>
  </tableColumns>
  <tableStyleInfo name="TableStyleLight9" showFirstColumn="1" showLastColumn="0" showRowStripes="1" showColumnStripes="1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wallex.wallonie.be/eli/arrete/2001/06/14/2001027397/2000/04/01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wallex.wallonie.be/eli/arrete/2001/06/14/2001027397/2000/04/01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39"/>
  <sheetViews>
    <sheetView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G11" sqref="G11"/>
    </sheetView>
  </sheetViews>
  <sheetFormatPr baseColWidth="10" defaultColWidth="12" defaultRowHeight="14"/>
  <cols>
    <col min="1" max="1" width="5.59765625" style="13" bestFit="1" customWidth="1"/>
    <col min="2" max="31" width="11.3984375" style="2" customWidth="1"/>
    <col min="32" max="32" width="12" style="2" customWidth="1"/>
    <col min="33" max="16384" width="12" style="2"/>
  </cols>
  <sheetData>
    <row r="1" spans="1:36" ht="30">
      <c r="A1" s="18" t="s">
        <v>55</v>
      </c>
      <c r="B1" s="19" t="s">
        <v>0</v>
      </c>
      <c r="C1" s="19" t="s">
        <v>1</v>
      </c>
      <c r="D1" s="19" t="s">
        <v>35</v>
      </c>
      <c r="E1" s="19" t="s">
        <v>2</v>
      </c>
      <c r="F1" s="19" t="s">
        <v>3</v>
      </c>
      <c r="G1" s="19" t="s">
        <v>4</v>
      </c>
      <c r="H1" s="19" t="s">
        <v>36</v>
      </c>
      <c r="I1" s="19" t="s">
        <v>5</v>
      </c>
      <c r="J1" s="19" t="s">
        <v>46</v>
      </c>
      <c r="K1" s="19" t="s">
        <v>49</v>
      </c>
      <c r="L1" s="19" t="s">
        <v>47</v>
      </c>
      <c r="M1" s="19" t="s">
        <v>50</v>
      </c>
      <c r="N1" s="19" t="s">
        <v>48</v>
      </c>
      <c r="O1" s="19" t="s">
        <v>51</v>
      </c>
      <c r="P1" s="19" t="s">
        <v>6</v>
      </c>
      <c r="Q1" s="19" t="s">
        <v>40</v>
      </c>
      <c r="R1" s="20" t="s">
        <v>52</v>
      </c>
      <c r="S1" s="19" t="s">
        <v>41</v>
      </c>
      <c r="T1" s="20" t="s">
        <v>53</v>
      </c>
      <c r="U1" s="19" t="s">
        <v>42</v>
      </c>
      <c r="V1" s="20" t="s">
        <v>54</v>
      </c>
      <c r="W1" s="19" t="s">
        <v>43</v>
      </c>
      <c r="X1" s="19" t="s">
        <v>44</v>
      </c>
      <c r="Y1" s="19" t="s">
        <v>45</v>
      </c>
      <c r="Z1" s="19" t="s">
        <v>7</v>
      </c>
      <c r="AA1" s="19" t="s">
        <v>37</v>
      </c>
      <c r="AB1" s="19" t="s">
        <v>31</v>
      </c>
      <c r="AC1" s="19" t="s">
        <v>8</v>
      </c>
      <c r="AD1" s="19" t="s">
        <v>38</v>
      </c>
      <c r="AE1" s="19" t="s">
        <v>9</v>
      </c>
      <c r="AF1" s="21" t="s">
        <v>39</v>
      </c>
      <c r="AG1" s="1"/>
      <c r="AH1" s="1"/>
      <c r="AI1" s="1"/>
      <c r="AJ1" s="1"/>
    </row>
    <row r="2" spans="1:36" ht="22" customHeight="1">
      <c r="A2" s="22">
        <v>0</v>
      </c>
      <c r="B2" s="14">
        <v>13257.38</v>
      </c>
      <c r="C2" s="14">
        <v>15444.96</v>
      </c>
      <c r="D2" s="14">
        <f>C2+1500</f>
        <v>16944.96</v>
      </c>
      <c r="E2" s="14">
        <v>18749.62</v>
      </c>
      <c r="F2" s="14">
        <v>13668.39</v>
      </c>
      <c r="G2" s="14">
        <v>16880.14</v>
      </c>
      <c r="H2" s="14">
        <f>G2+2500</f>
        <v>19380.14</v>
      </c>
      <c r="I2" s="14">
        <v>21801.439999999999</v>
      </c>
      <c r="J2" s="14">
        <v>18134.78</v>
      </c>
      <c r="K2" s="14">
        <v>21438.83</v>
      </c>
      <c r="L2" s="14">
        <f>18745.74+600</f>
        <v>19345.740000000002</v>
      </c>
      <c r="M2" s="14">
        <v>21645.74</v>
      </c>
      <c r="N2" s="14">
        <f>L2+2500</f>
        <v>21845.74</v>
      </c>
      <c r="O2" s="14">
        <v>24145.74</v>
      </c>
      <c r="P2" s="14">
        <v>24986.67</v>
      </c>
      <c r="Q2" s="14">
        <v>21112.38</v>
      </c>
      <c r="R2" s="14">
        <v>26619.13</v>
      </c>
      <c r="S2" s="14">
        <v>25507.13</v>
      </c>
      <c r="T2" s="14">
        <v>31535.34</v>
      </c>
      <c r="U2" s="14">
        <v>28007.13</v>
      </c>
      <c r="V2" s="14">
        <v>34035.339999999997</v>
      </c>
      <c r="W2" s="14">
        <v>32734.240000000002</v>
      </c>
      <c r="X2" s="14">
        <v>33478.239999999998</v>
      </c>
      <c r="Y2" s="14">
        <v>35762.53</v>
      </c>
      <c r="Z2" s="14">
        <v>40790.86</v>
      </c>
      <c r="AA2" s="14">
        <f>Z2+6500</f>
        <v>47290.86</v>
      </c>
      <c r="AB2" s="14">
        <v>46166.58</v>
      </c>
      <c r="AC2" s="14">
        <v>46910.59</v>
      </c>
      <c r="AD2" s="14">
        <f>AC2+8510</f>
        <v>55420.59</v>
      </c>
      <c r="AE2" s="14">
        <v>52486.11</v>
      </c>
      <c r="AF2" s="23">
        <f>AE2+8510</f>
        <v>60996.11</v>
      </c>
      <c r="AG2" s="1"/>
      <c r="AH2" s="1"/>
      <c r="AI2" s="1"/>
      <c r="AJ2" s="1"/>
    </row>
    <row r="3" spans="1:36" ht="22" customHeight="1">
      <c r="A3" s="24">
        <v>1</v>
      </c>
      <c r="B3" s="15">
        <f>B2+112.97</f>
        <v>13370.349999999999</v>
      </c>
      <c r="C3" s="15">
        <f t="shared" ref="C3:E5" si="0">C2+140.09</f>
        <v>15585.05</v>
      </c>
      <c r="D3" s="15">
        <f t="shared" si="0"/>
        <v>17085.05</v>
      </c>
      <c r="E3" s="15">
        <f t="shared" si="0"/>
        <v>18889.71</v>
      </c>
      <c r="F3" s="15">
        <f t="shared" ref="F3:I5" si="1">F2+267.31</f>
        <v>13935.699999999999</v>
      </c>
      <c r="G3" s="15">
        <f t="shared" si="1"/>
        <v>17147.45</v>
      </c>
      <c r="H3" s="15">
        <f t="shared" si="1"/>
        <v>19647.45</v>
      </c>
      <c r="I3" s="15">
        <f t="shared" si="1"/>
        <v>22068.75</v>
      </c>
      <c r="J3" s="15">
        <v>18386.96</v>
      </c>
      <c r="K3" s="15">
        <v>21691.01</v>
      </c>
      <c r="L3" s="15">
        <f t="shared" ref="L3:O3" si="2">L2+252.18</f>
        <v>19597.920000000002</v>
      </c>
      <c r="M3" s="15">
        <f t="shared" si="2"/>
        <v>21897.920000000002</v>
      </c>
      <c r="N3" s="15">
        <f t="shared" si="2"/>
        <v>22097.920000000002</v>
      </c>
      <c r="O3" s="15">
        <f t="shared" si="2"/>
        <v>24397.920000000002</v>
      </c>
      <c r="P3" s="15">
        <f t="shared" ref="P3:P5" si="3">P2+252.18</f>
        <v>25238.85</v>
      </c>
      <c r="Q3" s="15">
        <f t="shared" ref="Q3:AE5" si="4">Q2+623.6</f>
        <v>21735.98</v>
      </c>
      <c r="R3" s="15">
        <f t="shared" si="4"/>
        <v>27242.73</v>
      </c>
      <c r="S3" s="15">
        <f t="shared" si="4"/>
        <v>26130.73</v>
      </c>
      <c r="T3" s="15">
        <f t="shared" si="4"/>
        <v>32158.94</v>
      </c>
      <c r="U3" s="15">
        <f t="shared" ref="U3:V3" si="5">U2+623.6</f>
        <v>28630.73</v>
      </c>
      <c r="V3" s="15">
        <f t="shared" si="5"/>
        <v>34658.939999999995</v>
      </c>
      <c r="W3" s="15">
        <f t="shared" si="4"/>
        <v>33357.840000000004</v>
      </c>
      <c r="X3" s="15">
        <f t="shared" si="4"/>
        <v>34101.839999999997</v>
      </c>
      <c r="Y3" s="15">
        <f t="shared" si="4"/>
        <v>36386.129999999997</v>
      </c>
      <c r="Z3" s="15">
        <f t="shared" si="4"/>
        <v>41414.46</v>
      </c>
      <c r="AA3" s="15">
        <f t="shared" ref="AA3:AA32" si="6">Z3+6500</f>
        <v>47914.46</v>
      </c>
      <c r="AB3" s="15">
        <f t="shared" si="4"/>
        <v>46790.18</v>
      </c>
      <c r="AC3" s="15">
        <f t="shared" si="4"/>
        <v>47534.189999999995</v>
      </c>
      <c r="AD3" s="15">
        <f t="shared" ref="AD3:AD32" si="7">AC3+8510</f>
        <v>56044.189999999995</v>
      </c>
      <c r="AE3" s="15">
        <f t="shared" si="4"/>
        <v>53109.71</v>
      </c>
      <c r="AF3" s="25">
        <f t="shared" ref="AF3:AF32" si="8">AE3+8510</f>
        <v>61619.71</v>
      </c>
      <c r="AG3" s="1"/>
      <c r="AH3" s="1"/>
      <c r="AI3" s="1"/>
      <c r="AJ3" s="1"/>
    </row>
    <row r="4" spans="1:36" ht="22" customHeight="1">
      <c r="A4" s="22">
        <v>2</v>
      </c>
      <c r="B4" s="14">
        <f>B3+112.97</f>
        <v>13483.319999999998</v>
      </c>
      <c r="C4" s="14">
        <f t="shared" si="0"/>
        <v>15725.14</v>
      </c>
      <c r="D4" s="14">
        <f t="shared" si="0"/>
        <v>17225.14</v>
      </c>
      <c r="E4" s="14">
        <f t="shared" si="0"/>
        <v>19029.8</v>
      </c>
      <c r="F4" s="14">
        <f t="shared" si="1"/>
        <v>14203.009999999998</v>
      </c>
      <c r="G4" s="14">
        <f t="shared" si="1"/>
        <v>17414.760000000002</v>
      </c>
      <c r="H4" s="14">
        <f t="shared" si="1"/>
        <v>19914.760000000002</v>
      </c>
      <c r="I4" s="14">
        <f t="shared" si="1"/>
        <v>22336.06</v>
      </c>
      <c r="J4" s="14">
        <v>18639.14</v>
      </c>
      <c r="K4" s="14">
        <v>21943.19</v>
      </c>
      <c r="L4" s="14">
        <f t="shared" ref="L4:O4" si="9">L3+252.18</f>
        <v>19850.100000000002</v>
      </c>
      <c r="M4" s="14">
        <f t="shared" si="9"/>
        <v>22150.100000000002</v>
      </c>
      <c r="N4" s="14">
        <f t="shared" si="9"/>
        <v>22350.100000000002</v>
      </c>
      <c r="O4" s="14">
        <f t="shared" si="9"/>
        <v>24650.100000000002</v>
      </c>
      <c r="P4" s="14">
        <f t="shared" si="3"/>
        <v>25491.03</v>
      </c>
      <c r="Q4" s="14">
        <f t="shared" si="4"/>
        <v>22359.579999999998</v>
      </c>
      <c r="R4" s="14">
        <f t="shared" si="4"/>
        <v>27866.329999999998</v>
      </c>
      <c r="S4" s="14">
        <f t="shared" si="4"/>
        <v>26754.329999999998</v>
      </c>
      <c r="T4" s="14">
        <f t="shared" si="4"/>
        <v>32782.54</v>
      </c>
      <c r="U4" s="14">
        <f t="shared" ref="U4:V4" si="10">U3+623.6</f>
        <v>29254.329999999998</v>
      </c>
      <c r="V4" s="14">
        <f t="shared" si="10"/>
        <v>35282.539999999994</v>
      </c>
      <c r="W4" s="14">
        <f t="shared" si="4"/>
        <v>33981.440000000002</v>
      </c>
      <c r="X4" s="14">
        <f t="shared" si="4"/>
        <v>34725.439999999995</v>
      </c>
      <c r="Y4" s="14">
        <f t="shared" si="4"/>
        <v>37009.729999999996</v>
      </c>
      <c r="Z4" s="14">
        <f t="shared" si="4"/>
        <v>42038.06</v>
      </c>
      <c r="AA4" s="14">
        <f t="shared" si="6"/>
        <v>48538.06</v>
      </c>
      <c r="AB4" s="14">
        <f t="shared" si="4"/>
        <v>47413.78</v>
      </c>
      <c r="AC4" s="14">
        <f t="shared" si="4"/>
        <v>48157.789999999994</v>
      </c>
      <c r="AD4" s="14">
        <f t="shared" si="7"/>
        <v>56667.789999999994</v>
      </c>
      <c r="AE4" s="14">
        <f t="shared" si="4"/>
        <v>53733.31</v>
      </c>
      <c r="AF4" s="23">
        <f t="shared" si="8"/>
        <v>62243.31</v>
      </c>
      <c r="AG4" s="1"/>
      <c r="AH4" s="1"/>
      <c r="AI4" s="1"/>
      <c r="AJ4" s="1"/>
    </row>
    <row r="5" spans="1:36" ht="22" customHeight="1">
      <c r="A5" s="26">
        <v>3</v>
      </c>
      <c r="B5" s="16">
        <f>B4+112.97</f>
        <v>13596.289999999997</v>
      </c>
      <c r="C5" s="16">
        <f t="shared" si="0"/>
        <v>15865.23</v>
      </c>
      <c r="D5" s="16">
        <f t="shared" si="0"/>
        <v>17365.23</v>
      </c>
      <c r="E5" s="16">
        <f t="shared" si="0"/>
        <v>19169.89</v>
      </c>
      <c r="F5" s="16">
        <f t="shared" si="1"/>
        <v>14470.319999999998</v>
      </c>
      <c r="G5" s="16">
        <f t="shared" si="1"/>
        <v>17682.070000000003</v>
      </c>
      <c r="H5" s="16">
        <f t="shared" si="1"/>
        <v>20182.070000000003</v>
      </c>
      <c r="I5" s="16">
        <f t="shared" si="1"/>
        <v>22603.370000000003</v>
      </c>
      <c r="J5" s="16">
        <v>18891.32</v>
      </c>
      <c r="K5" s="16">
        <v>22195.37</v>
      </c>
      <c r="L5" s="16">
        <f t="shared" ref="L5:O5" si="11">L4+252.18</f>
        <v>20102.280000000002</v>
      </c>
      <c r="M5" s="16">
        <f t="shared" si="11"/>
        <v>22402.280000000002</v>
      </c>
      <c r="N5" s="16">
        <f t="shared" si="11"/>
        <v>22602.280000000002</v>
      </c>
      <c r="O5" s="16">
        <f t="shared" si="11"/>
        <v>24902.280000000002</v>
      </c>
      <c r="P5" s="16">
        <f t="shared" si="3"/>
        <v>25743.21</v>
      </c>
      <c r="Q5" s="16">
        <f t="shared" si="4"/>
        <v>22983.179999999997</v>
      </c>
      <c r="R5" s="16">
        <f t="shared" si="4"/>
        <v>28489.929999999997</v>
      </c>
      <c r="S5" s="16">
        <f t="shared" si="4"/>
        <v>27377.929999999997</v>
      </c>
      <c r="T5" s="16">
        <f t="shared" si="4"/>
        <v>33406.14</v>
      </c>
      <c r="U5" s="16">
        <f t="shared" ref="U5:V5" si="12">U4+623.6</f>
        <v>29877.929999999997</v>
      </c>
      <c r="V5" s="16">
        <f t="shared" si="12"/>
        <v>35906.139999999992</v>
      </c>
      <c r="W5" s="16">
        <f t="shared" si="4"/>
        <v>34605.040000000001</v>
      </c>
      <c r="X5" s="16">
        <f t="shared" si="4"/>
        <v>35349.039999999994</v>
      </c>
      <c r="Y5" s="16">
        <f t="shared" si="4"/>
        <v>37633.329999999994</v>
      </c>
      <c r="Z5" s="16">
        <f t="shared" si="4"/>
        <v>42661.659999999996</v>
      </c>
      <c r="AA5" s="16">
        <f t="shared" si="6"/>
        <v>49161.659999999996</v>
      </c>
      <c r="AB5" s="16">
        <f t="shared" si="4"/>
        <v>48037.38</v>
      </c>
      <c r="AC5" s="16">
        <f t="shared" si="4"/>
        <v>48781.389999999992</v>
      </c>
      <c r="AD5" s="16">
        <f t="shared" si="7"/>
        <v>57291.389999999992</v>
      </c>
      <c r="AE5" s="16">
        <f t="shared" si="4"/>
        <v>54356.909999999996</v>
      </c>
      <c r="AF5" s="27">
        <f t="shared" si="8"/>
        <v>62866.909999999996</v>
      </c>
      <c r="AG5" s="1"/>
      <c r="AH5" s="1"/>
      <c r="AI5" s="1"/>
      <c r="AJ5" s="1"/>
    </row>
    <row r="6" spans="1:36" ht="22" customHeight="1">
      <c r="A6" s="22">
        <v>4</v>
      </c>
      <c r="B6" s="14">
        <f t="shared" ref="B6:AE6" si="13">B5</f>
        <v>13596.289999999997</v>
      </c>
      <c r="C6" s="14">
        <f t="shared" si="13"/>
        <v>15865.23</v>
      </c>
      <c r="D6" s="14">
        <f t="shared" si="13"/>
        <v>17365.23</v>
      </c>
      <c r="E6" s="14">
        <f t="shared" si="13"/>
        <v>19169.89</v>
      </c>
      <c r="F6" s="14">
        <f t="shared" si="13"/>
        <v>14470.319999999998</v>
      </c>
      <c r="G6" s="14">
        <f t="shared" si="13"/>
        <v>17682.070000000003</v>
      </c>
      <c r="H6" s="14">
        <f t="shared" si="13"/>
        <v>20182.070000000003</v>
      </c>
      <c r="I6" s="14">
        <f t="shared" si="13"/>
        <v>22603.370000000003</v>
      </c>
      <c r="J6" s="14">
        <v>18891.32</v>
      </c>
      <c r="K6" s="14">
        <v>22195.37</v>
      </c>
      <c r="L6" s="14">
        <f t="shared" ref="L6:O6" si="14">L5</f>
        <v>20102.280000000002</v>
      </c>
      <c r="M6" s="14">
        <f t="shared" si="14"/>
        <v>22402.280000000002</v>
      </c>
      <c r="N6" s="14">
        <f t="shared" si="14"/>
        <v>22602.280000000002</v>
      </c>
      <c r="O6" s="14">
        <f t="shared" si="14"/>
        <v>24902.280000000002</v>
      </c>
      <c r="P6" s="14">
        <f t="shared" si="13"/>
        <v>25743.21</v>
      </c>
      <c r="Q6" s="14">
        <f t="shared" si="13"/>
        <v>22983.179999999997</v>
      </c>
      <c r="R6" s="14">
        <f t="shared" si="13"/>
        <v>28489.929999999997</v>
      </c>
      <c r="S6" s="14">
        <f t="shared" si="13"/>
        <v>27377.929999999997</v>
      </c>
      <c r="T6" s="14">
        <f t="shared" si="13"/>
        <v>33406.14</v>
      </c>
      <c r="U6" s="14">
        <f t="shared" ref="U6:V6" si="15">U5</f>
        <v>29877.929999999997</v>
      </c>
      <c r="V6" s="14">
        <f t="shared" si="15"/>
        <v>35906.139999999992</v>
      </c>
      <c r="W6" s="14">
        <f t="shared" si="13"/>
        <v>34605.040000000001</v>
      </c>
      <c r="X6" s="14">
        <f t="shared" si="13"/>
        <v>35349.039999999994</v>
      </c>
      <c r="Y6" s="14">
        <f t="shared" si="13"/>
        <v>37633.329999999994</v>
      </c>
      <c r="Z6" s="14">
        <f t="shared" si="13"/>
        <v>42661.659999999996</v>
      </c>
      <c r="AA6" s="14">
        <f t="shared" si="6"/>
        <v>49161.659999999996</v>
      </c>
      <c r="AB6" s="14">
        <f t="shared" si="13"/>
        <v>48037.38</v>
      </c>
      <c r="AC6" s="14">
        <f t="shared" si="13"/>
        <v>48781.389999999992</v>
      </c>
      <c r="AD6" s="14">
        <f t="shared" si="7"/>
        <v>57291.389999999992</v>
      </c>
      <c r="AE6" s="14">
        <f t="shared" si="13"/>
        <v>54356.909999999996</v>
      </c>
      <c r="AF6" s="23">
        <f t="shared" si="8"/>
        <v>62866.909999999996</v>
      </c>
      <c r="AG6" s="1"/>
      <c r="AH6" s="1"/>
      <c r="AI6" s="1"/>
      <c r="AJ6" s="1"/>
    </row>
    <row r="7" spans="1:36" ht="22" customHeight="1">
      <c r="A7" s="28">
        <v>5</v>
      </c>
      <c r="B7" s="17">
        <f>B6+58.17</f>
        <v>13654.459999999997</v>
      </c>
      <c r="C7" s="17">
        <f>C6+194.67</f>
        <v>16059.9</v>
      </c>
      <c r="D7" s="17">
        <f>D6+194.67</f>
        <v>17559.899999999998</v>
      </c>
      <c r="E7" s="17">
        <f>E6+194.67</f>
        <v>19364.559999999998</v>
      </c>
      <c r="F7" s="17">
        <f>F6+267.31</f>
        <v>14737.629999999997</v>
      </c>
      <c r="G7" s="17">
        <f>G6+267.31</f>
        <v>17949.380000000005</v>
      </c>
      <c r="H7" s="17">
        <f>H6+267.31</f>
        <v>20449.380000000005</v>
      </c>
      <c r="I7" s="17">
        <f>I6+267.31</f>
        <v>22870.680000000004</v>
      </c>
      <c r="J7" s="17">
        <v>19183.91</v>
      </c>
      <c r="K7" s="17">
        <v>22487.96</v>
      </c>
      <c r="L7" s="17">
        <f t="shared" ref="L7:O7" si="16">L6+292.59</f>
        <v>20394.870000000003</v>
      </c>
      <c r="M7" s="17">
        <f t="shared" si="16"/>
        <v>22694.870000000003</v>
      </c>
      <c r="N7" s="17">
        <f t="shared" si="16"/>
        <v>22894.870000000003</v>
      </c>
      <c r="O7" s="17">
        <f t="shared" si="16"/>
        <v>25194.870000000003</v>
      </c>
      <c r="P7" s="17">
        <f>P6+292.59</f>
        <v>26035.8</v>
      </c>
      <c r="Q7" s="17">
        <f>Q6+957.68</f>
        <v>23940.859999999997</v>
      </c>
      <c r="R7" s="17">
        <f>R6+957.68</f>
        <v>29447.609999999997</v>
      </c>
      <c r="S7" s="17">
        <f>S6+1135.17</f>
        <v>28513.1</v>
      </c>
      <c r="T7" s="17">
        <f>T6+957.68</f>
        <v>34363.82</v>
      </c>
      <c r="U7" s="17">
        <f>U6+1135.17</f>
        <v>31013.1</v>
      </c>
      <c r="V7" s="17">
        <f>V6+957.68</f>
        <v>36863.819999999992</v>
      </c>
      <c r="W7" s="17">
        <f>W6+1260.36</f>
        <v>35865.4</v>
      </c>
      <c r="X7" s="17">
        <f>X6+1260.36</f>
        <v>36609.399999999994</v>
      </c>
      <c r="Y7" s="17">
        <f>Y6+1260.36</f>
        <v>38893.689999999995</v>
      </c>
      <c r="Z7" s="17">
        <f>Z6+1260.36</f>
        <v>43922.02</v>
      </c>
      <c r="AA7" s="17">
        <f t="shared" si="6"/>
        <v>50422.02</v>
      </c>
      <c r="AB7" s="17">
        <f>AB6+1608.27</f>
        <v>49645.649999999994</v>
      </c>
      <c r="AC7" s="17">
        <f>AC6+1608.27</f>
        <v>50389.659999999989</v>
      </c>
      <c r="AD7" s="17">
        <f t="shared" si="7"/>
        <v>58899.659999999989</v>
      </c>
      <c r="AE7" s="17">
        <f>AE6+1608.27</f>
        <v>55965.179999999993</v>
      </c>
      <c r="AF7" s="29">
        <f t="shared" si="8"/>
        <v>64475.179999999993</v>
      </c>
      <c r="AG7" s="1"/>
      <c r="AH7" s="1"/>
      <c r="AI7" s="1"/>
      <c r="AJ7" s="1"/>
    </row>
    <row r="8" spans="1:36" ht="22" customHeight="1">
      <c r="A8" s="22">
        <v>6</v>
      </c>
      <c r="B8" s="14">
        <f t="shared" ref="B8:I8" si="17">B7+250.38</f>
        <v>13904.839999999997</v>
      </c>
      <c r="C8" s="14">
        <f t="shared" si="17"/>
        <v>16310.279999999999</v>
      </c>
      <c r="D8" s="14">
        <f t="shared" si="17"/>
        <v>17810.28</v>
      </c>
      <c r="E8" s="14">
        <f t="shared" si="17"/>
        <v>19614.939999999999</v>
      </c>
      <c r="F8" s="14">
        <f t="shared" si="17"/>
        <v>14988.009999999997</v>
      </c>
      <c r="G8" s="14">
        <f t="shared" si="17"/>
        <v>18199.760000000006</v>
      </c>
      <c r="H8" s="14">
        <f t="shared" si="17"/>
        <v>20699.760000000006</v>
      </c>
      <c r="I8" s="14">
        <f t="shared" si="17"/>
        <v>23121.060000000005</v>
      </c>
      <c r="J8" s="14">
        <v>19434.29</v>
      </c>
      <c r="K8" s="14">
        <v>22738.34</v>
      </c>
      <c r="L8" s="14">
        <f t="shared" ref="L8:O8" si="18">L7+250.38</f>
        <v>20645.250000000004</v>
      </c>
      <c r="M8" s="14">
        <f t="shared" si="18"/>
        <v>22945.250000000004</v>
      </c>
      <c r="N8" s="14">
        <f t="shared" si="18"/>
        <v>23145.250000000004</v>
      </c>
      <c r="O8" s="14">
        <f t="shared" si="18"/>
        <v>25445.250000000004</v>
      </c>
      <c r="P8" s="14">
        <f t="shared" ref="P8:AE8" si="19">P7+250.38</f>
        <v>26286.18</v>
      </c>
      <c r="Q8" s="14">
        <f t="shared" si="19"/>
        <v>24191.239999999998</v>
      </c>
      <c r="R8" s="14">
        <f t="shared" si="19"/>
        <v>29697.989999999998</v>
      </c>
      <c r="S8" s="14">
        <f t="shared" si="19"/>
        <v>28763.48</v>
      </c>
      <c r="T8" s="14">
        <f t="shared" si="19"/>
        <v>34614.199999999997</v>
      </c>
      <c r="U8" s="14">
        <f t="shared" ref="U8:V8" si="20">U7+250.38</f>
        <v>31263.48</v>
      </c>
      <c r="V8" s="14">
        <f t="shared" si="20"/>
        <v>37114.19999999999</v>
      </c>
      <c r="W8" s="14">
        <f t="shared" si="19"/>
        <v>36115.78</v>
      </c>
      <c r="X8" s="14">
        <f t="shared" si="19"/>
        <v>36859.779999999992</v>
      </c>
      <c r="Y8" s="14">
        <f t="shared" si="19"/>
        <v>39144.069999999992</v>
      </c>
      <c r="Z8" s="14">
        <f t="shared" si="19"/>
        <v>44172.399999999994</v>
      </c>
      <c r="AA8" s="14">
        <f t="shared" si="6"/>
        <v>50672.399999999994</v>
      </c>
      <c r="AB8" s="14">
        <f t="shared" si="19"/>
        <v>49896.029999999992</v>
      </c>
      <c r="AC8" s="14">
        <f t="shared" si="19"/>
        <v>50640.039999999986</v>
      </c>
      <c r="AD8" s="14">
        <f t="shared" si="7"/>
        <v>59150.039999999986</v>
      </c>
      <c r="AE8" s="14">
        <f t="shared" si="19"/>
        <v>56215.55999999999</v>
      </c>
      <c r="AF8" s="23">
        <f t="shared" si="8"/>
        <v>64725.55999999999</v>
      </c>
      <c r="AG8" s="1"/>
      <c r="AH8" s="1"/>
      <c r="AI8" s="1"/>
      <c r="AJ8" s="1"/>
    </row>
    <row r="9" spans="1:36" ht="22" customHeight="1">
      <c r="A9" s="24">
        <v>7</v>
      </c>
      <c r="B9" s="15">
        <f>B8+58.17</f>
        <v>13963.009999999997</v>
      </c>
      <c r="C9" s="15">
        <f>C8+194.67</f>
        <v>16504.949999999997</v>
      </c>
      <c r="D9" s="15">
        <f>D8+194.67</f>
        <v>18004.949999999997</v>
      </c>
      <c r="E9" s="15">
        <f>E8+194.67</f>
        <v>19809.609999999997</v>
      </c>
      <c r="F9" s="15">
        <f>F8+356.34</f>
        <v>15344.349999999997</v>
      </c>
      <c r="G9" s="15">
        <f>G8+356.34</f>
        <v>18556.100000000006</v>
      </c>
      <c r="H9" s="15">
        <f>H8+356.34</f>
        <v>21056.100000000006</v>
      </c>
      <c r="I9" s="15">
        <f>I8+356.34</f>
        <v>23477.400000000005</v>
      </c>
      <c r="J9" s="15">
        <v>19824.32</v>
      </c>
      <c r="K9" s="15">
        <v>23128.37</v>
      </c>
      <c r="L9" s="15">
        <f t="shared" ref="L9:O9" si="21">L8+390.03</f>
        <v>21035.280000000002</v>
      </c>
      <c r="M9" s="15">
        <f t="shared" si="21"/>
        <v>23335.280000000002</v>
      </c>
      <c r="N9" s="15">
        <f t="shared" si="21"/>
        <v>23535.280000000002</v>
      </c>
      <c r="O9" s="15">
        <f t="shared" si="21"/>
        <v>25835.280000000002</v>
      </c>
      <c r="P9" s="15">
        <f>P8+390.03</f>
        <v>26676.21</v>
      </c>
      <c r="Q9" s="15">
        <f>Q8+957.68</f>
        <v>25148.92</v>
      </c>
      <c r="R9" s="15">
        <f>R8+957.68</f>
        <v>30655.67</v>
      </c>
      <c r="S9" s="15">
        <f>S8+1135.17</f>
        <v>29898.65</v>
      </c>
      <c r="T9" s="15">
        <f>T8+957.68</f>
        <v>35571.879999999997</v>
      </c>
      <c r="U9" s="15">
        <f>U8+1135.17</f>
        <v>32398.65</v>
      </c>
      <c r="V9" s="15">
        <f>V8+957.68</f>
        <v>38071.87999999999</v>
      </c>
      <c r="W9" s="15">
        <f>W8+1260.36</f>
        <v>37376.14</v>
      </c>
      <c r="X9" s="15">
        <f>X8+1260.36</f>
        <v>38120.139999999992</v>
      </c>
      <c r="Y9" s="15">
        <f>Y8+1260.36</f>
        <v>40404.429999999993</v>
      </c>
      <c r="Z9" s="15">
        <f>Z8+1260.36</f>
        <v>45432.759999999995</v>
      </c>
      <c r="AA9" s="15">
        <f t="shared" si="6"/>
        <v>51932.759999999995</v>
      </c>
      <c r="AB9" s="15">
        <f>AB8+1608.27</f>
        <v>51504.299999999988</v>
      </c>
      <c r="AC9" s="15">
        <f>AC8+1608.27</f>
        <v>52248.309999999983</v>
      </c>
      <c r="AD9" s="15">
        <f t="shared" si="7"/>
        <v>60758.309999999983</v>
      </c>
      <c r="AE9" s="15">
        <f>AE8+1608.27</f>
        <v>57823.829999999987</v>
      </c>
      <c r="AF9" s="25">
        <f t="shared" si="8"/>
        <v>66333.829999999987</v>
      </c>
      <c r="AG9" s="1"/>
      <c r="AH9" s="1"/>
      <c r="AI9" s="1"/>
      <c r="AJ9" s="1"/>
    </row>
    <row r="10" spans="1:36" ht="22" customHeight="1">
      <c r="A10" s="22">
        <v>8</v>
      </c>
      <c r="B10" s="14">
        <f t="shared" ref="B10:AE10" si="22">B9</f>
        <v>13963.009999999997</v>
      </c>
      <c r="C10" s="14">
        <f t="shared" si="22"/>
        <v>16504.949999999997</v>
      </c>
      <c r="D10" s="14">
        <f t="shared" si="22"/>
        <v>18004.949999999997</v>
      </c>
      <c r="E10" s="14">
        <f t="shared" si="22"/>
        <v>19809.609999999997</v>
      </c>
      <c r="F10" s="14">
        <f t="shared" si="22"/>
        <v>15344.349999999997</v>
      </c>
      <c r="G10" s="14">
        <f t="shared" si="22"/>
        <v>18556.100000000006</v>
      </c>
      <c r="H10" s="14">
        <f t="shared" si="22"/>
        <v>21056.100000000006</v>
      </c>
      <c r="I10" s="14">
        <f t="shared" si="22"/>
        <v>23477.400000000005</v>
      </c>
      <c r="J10" s="14">
        <v>19824.32</v>
      </c>
      <c r="K10" s="14">
        <v>23128.37</v>
      </c>
      <c r="L10" s="14">
        <f t="shared" ref="L10:O10" si="23">L9</f>
        <v>21035.280000000002</v>
      </c>
      <c r="M10" s="14">
        <f t="shared" si="23"/>
        <v>23335.280000000002</v>
      </c>
      <c r="N10" s="14">
        <f t="shared" si="23"/>
        <v>23535.280000000002</v>
      </c>
      <c r="O10" s="14">
        <f t="shared" si="23"/>
        <v>25835.280000000002</v>
      </c>
      <c r="P10" s="14">
        <f t="shared" si="22"/>
        <v>26676.21</v>
      </c>
      <c r="Q10" s="14">
        <f t="shared" si="22"/>
        <v>25148.92</v>
      </c>
      <c r="R10" s="14">
        <f t="shared" si="22"/>
        <v>30655.67</v>
      </c>
      <c r="S10" s="14">
        <f t="shared" si="22"/>
        <v>29898.65</v>
      </c>
      <c r="T10" s="14">
        <f t="shared" si="22"/>
        <v>35571.879999999997</v>
      </c>
      <c r="U10" s="14">
        <f t="shared" ref="U10:V10" si="24">U9</f>
        <v>32398.65</v>
      </c>
      <c r="V10" s="14">
        <f t="shared" si="24"/>
        <v>38071.87999999999</v>
      </c>
      <c r="W10" s="14">
        <f t="shared" si="22"/>
        <v>37376.14</v>
      </c>
      <c r="X10" s="14">
        <f t="shared" si="22"/>
        <v>38120.139999999992</v>
      </c>
      <c r="Y10" s="14">
        <f t="shared" si="22"/>
        <v>40404.429999999993</v>
      </c>
      <c r="Z10" s="14">
        <f t="shared" si="22"/>
        <v>45432.759999999995</v>
      </c>
      <c r="AA10" s="14">
        <f t="shared" si="6"/>
        <v>51932.759999999995</v>
      </c>
      <c r="AB10" s="14">
        <f t="shared" si="22"/>
        <v>51504.299999999988</v>
      </c>
      <c r="AC10" s="14">
        <f t="shared" si="22"/>
        <v>52248.309999999983</v>
      </c>
      <c r="AD10" s="14">
        <f t="shared" si="7"/>
        <v>60758.309999999983</v>
      </c>
      <c r="AE10" s="14">
        <f t="shared" si="22"/>
        <v>57823.829999999987</v>
      </c>
      <c r="AF10" s="23">
        <f t="shared" si="8"/>
        <v>66333.829999999987</v>
      </c>
      <c r="AG10" s="1"/>
      <c r="AH10" s="1"/>
      <c r="AI10" s="1"/>
      <c r="AJ10" s="1"/>
    </row>
    <row r="11" spans="1:36" ht="22" customHeight="1">
      <c r="A11" s="26">
        <v>9</v>
      </c>
      <c r="B11" s="16">
        <f>B10+60.4</f>
        <v>14023.409999999996</v>
      </c>
      <c r="C11" s="16">
        <f>C10+194.67</f>
        <v>16699.619999999995</v>
      </c>
      <c r="D11" s="16">
        <f>D10+194.67</f>
        <v>18199.619999999995</v>
      </c>
      <c r="E11" s="16">
        <f>E10+194.67</f>
        <v>20004.279999999995</v>
      </c>
      <c r="F11" s="16">
        <f>F10+712.64</f>
        <v>16056.989999999996</v>
      </c>
      <c r="G11" s="16">
        <f>G10+712.64</f>
        <v>19268.740000000005</v>
      </c>
      <c r="H11" s="16">
        <f>H10+712.64</f>
        <v>21768.740000000005</v>
      </c>
      <c r="I11" s="16">
        <f>I10+712.64</f>
        <v>24190.040000000005</v>
      </c>
      <c r="J11" s="16">
        <v>20496.63</v>
      </c>
      <c r="K11" s="16">
        <v>23800.68</v>
      </c>
      <c r="L11" s="16">
        <f t="shared" ref="L11:O11" si="25">L10+672.31</f>
        <v>21707.590000000004</v>
      </c>
      <c r="M11" s="16">
        <f t="shared" si="25"/>
        <v>24007.590000000004</v>
      </c>
      <c r="N11" s="16">
        <f t="shared" si="25"/>
        <v>24207.590000000004</v>
      </c>
      <c r="O11" s="16">
        <f t="shared" si="25"/>
        <v>26507.590000000004</v>
      </c>
      <c r="P11" s="16">
        <f>P10+672.31</f>
        <v>27348.52</v>
      </c>
      <c r="Q11" s="16">
        <f>Q10+957.68</f>
        <v>26106.6</v>
      </c>
      <c r="R11" s="16">
        <f>R10+957.68</f>
        <v>31613.35</v>
      </c>
      <c r="S11" s="16">
        <f>S10+1135.17</f>
        <v>31033.82</v>
      </c>
      <c r="T11" s="16">
        <f>T10+957.68</f>
        <v>36529.56</v>
      </c>
      <c r="U11" s="16">
        <f>U10+1135.17</f>
        <v>33533.82</v>
      </c>
      <c r="V11" s="16">
        <f>V10+957.68</f>
        <v>39029.55999999999</v>
      </c>
      <c r="W11" s="16">
        <f>W10+1260.36</f>
        <v>38636.5</v>
      </c>
      <c r="X11" s="16">
        <f>X10+1260.36</f>
        <v>39380.499999999993</v>
      </c>
      <c r="Y11" s="16">
        <f>Y10+1260.36</f>
        <v>41664.789999999994</v>
      </c>
      <c r="Z11" s="16">
        <f>Z10+1260.36</f>
        <v>46693.119999999995</v>
      </c>
      <c r="AA11" s="16">
        <f t="shared" si="6"/>
        <v>53193.119999999995</v>
      </c>
      <c r="AB11" s="16">
        <f>AB10+1608.27</f>
        <v>53112.569999999985</v>
      </c>
      <c r="AC11" s="16">
        <f>AC10+1608.27</f>
        <v>53856.57999999998</v>
      </c>
      <c r="AD11" s="16">
        <f t="shared" si="7"/>
        <v>62366.57999999998</v>
      </c>
      <c r="AE11" s="16">
        <f>AE10+1608.27</f>
        <v>59432.099999999984</v>
      </c>
      <c r="AF11" s="27">
        <f t="shared" si="8"/>
        <v>67942.099999999977</v>
      </c>
      <c r="AG11" s="1"/>
      <c r="AH11" s="1"/>
      <c r="AI11" s="1"/>
      <c r="AJ11" s="1"/>
    </row>
    <row r="12" spans="1:36" ht="22" customHeight="1">
      <c r="A12" s="22">
        <v>10</v>
      </c>
      <c r="B12" s="14">
        <f t="shared" ref="B12:AE12" si="26">B11</f>
        <v>14023.409999999996</v>
      </c>
      <c r="C12" s="14">
        <f t="shared" si="26"/>
        <v>16699.619999999995</v>
      </c>
      <c r="D12" s="14">
        <f t="shared" si="26"/>
        <v>18199.619999999995</v>
      </c>
      <c r="E12" s="14">
        <f t="shared" si="26"/>
        <v>20004.279999999995</v>
      </c>
      <c r="F12" s="14">
        <f t="shared" si="26"/>
        <v>16056.989999999996</v>
      </c>
      <c r="G12" s="14">
        <f t="shared" si="26"/>
        <v>19268.740000000005</v>
      </c>
      <c r="H12" s="14">
        <f t="shared" si="26"/>
        <v>21768.740000000005</v>
      </c>
      <c r="I12" s="14">
        <f t="shared" si="26"/>
        <v>24190.040000000005</v>
      </c>
      <c r="J12" s="14">
        <v>20496.63</v>
      </c>
      <c r="K12" s="14">
        <v>23800.68</v>
      </c>
      <c r="L12" s="14">
        <f t="shared" ref="L12:O12" si="27">L11</f>
        <v>21707.590000000004</v>
      </c>
      <c r="M12" s="14">
        <f t="shared" si="27"/>
        <v>24007.590000000004</v>
      </c>
      <c r="N12" s="14">
        <f t="shared" si="27"/>
        <v>24207.590000000004</v>
      </c>
      <c r="O12" s="14">
        <f t="shared" si="27"/>
        <v>26507.590000000004</v>
      </c>
      <c r="P12" s="14">
        <f t="shared" si="26"/>
        <v>27348.52</v>
      </c>
      <c r="Q12" s="14">
        <f t="shared" si="26"/>
        <v>26106.6</v>
      </c>
      <c r="R12" s="14">
        <f t="shared" si="26"/>
        <v>31613.35</v>
      </c>
      <c r="S12" s="14">
        <f t="shared" si="26"/>
        <v>31033.82</v>
      </c>
      <c r="T12" s="14">
        <f t="shared" si="26"/>
        <v>36529.56</v>
      </c>
      <c r="U12" s="14">
        <f t="shared" ref="U12:V12" si="28">U11</f>
        <v>33533.82</v>
      </c>
      <c r="V12" s="14">
        <f t="shared" si="28"/>
        <v>39029.55999999999</v>
      </c>
      <c r="W12" s="14">
        <f t="shared" si="26"/>
        <v>38636.5</v>
      </c>
      <c r="X12" s="14">
        <f t="shared" si="26"/>
        <v>39380.499999999993</v>
      </c>
      <c r="Y12" s="14">
        <f t="shared" si="26"/>
        <v>41664.789999999994</v>
      </c>
      <c r="Z12" s="14">
        <f t="shared" si="26"/>
        <v>46693.119999999995</v>
      </c>
      <c r="AA12" s="14">
        <f t="shared" si="6"/>
        <v>53193.119999999995</v>
      </c>
      <c r="AB12" s="14">
        <f t="shared" si="26"/>
        <v>53112.569999999985</v>
      </c>
      <c r="AC12" s="14">
        <f t="shared" si="26"/>
        <v>53856.57999999998</v>
      </c>
      <c r="AD12" s="14">
        <f t="shared" si="7"/>
        <v>62366.57999999998</v>
      </c>
      <c r="AE12" s="14">
        <f t="shared" si="26"/>
        <v>59432.099999999984</v>
      </c>
      <c r="AF12" s="23">
        <f t="shared" si="8"/>
        <v>67942.099999999977</v>
      </c>
      <c r="AG12" s="1"/>
      <c r="AH12" s="1"/>
      <c r="AI12" s="1"/>
      <c r="AJ12" s="1"/>
    </row>
    <row r="13" spans="1:36" ht="22" customHeight="1">
      <c r="A13" s="28">
        <v>11</v>
      </c>
      <c r="B13" s="17">
        <f>B12+194.67</f>
        <v>14218.079999999996</v>
      </c>
      <c r="C13" s="17">
        <f>C12+194.67</f>
        <v>16894.289999999994</v>
      </c>
      <c r="D13" s="17">
        <f>D12+194.67</f>
        <v>18394.289999999994</v>
      </c>
      <c r="E13" s="17">
        <f>E12+194.67</f>
        <v>20198.949999999993</v>
      </c>
      <c r="F13" s="17">
        <f>F12+712.64</f>
        <v>16769.629999999997</v>
      </c>
      <c r="G13" s="17">
        <f>G12+712.64</f>
        <v>19981.380000000005</v>
      </c>
      <c r="H13" s="17">
        <f>H12+712.64</f>
        <v>22481.380000000005</v>
      </c>
      <c r="I13" s="17">
        <f>I12+712.64</f>
        <v>24902.680000000004</v>
      </c>
      <c r="J13" s="17">
        <v>21168.94</v>
      </c>
      <c r="K13" s="17">
        <v>24472.99</v>
      </c>
      <c r="L13" s="17">
        <f t="shared" ref="L13:O13" si="29">L12+672.31</f>
        <v>22379.900000000005</v>
      </c>
      <c r="M13" s="17">
        <f t="shared" si="29"/>
        <v>24679.900000000005</v>
      </c>
      <c r="N13" s="17">
        <f t="shared" si="29"/>
        <v>24879.900000000005</v>
      </c>
      <c r="O13" s="17">
        <f t="shared" si="29"/>
        <v>27179.900000000005</v>
      </c>
      <c r="P13" s="17">
        <f>P12+672.31</f>
        <v>28020.83</v>
      </c>
      <c r="Q13" s="17">
        <f>Q12+957.68</f>
        <v>27064.28</v>
      </c>
      <c r="R13" s="17">
        <f>R12+957.68</f>
        <v>32571.03</v>
      </c>
      <c r="S13" s="17">
        <f>S12+1135.17</f>
        <v>32168.989999999998</v>
      </c>
      <c r="T13" s="17">
        <f>T12+957.68</f>
        <v>37487.24</v>
      </c>
      <c r="U13" s="17">
        <f>U12+1135.17</f>
        <v>34668.99</v>
      </c>
      <c r="V13" s="17">
        <f>V12+957.68</f>
        <v>39987.239999999991</v>
      </c>
      <c r="W13" s="17">
        <f>W12+1260.36</f>
        <v>39896.86</v>
      </c>
      <c r="X13" s="17">
        <f>X12+1260.36</f>
        <v>40640.859999999993</v>
      </c>
      <c r="Y13" s="17">
        <f>Y12+1260.36</f>
        <v>42925.149999999994</v>
      </c>
      <c r="Z13" s="17">
        <f>Z12+1260.36</f>
        <v>47953.479999999996</v>
      </c>
      <c r="AA13" s="17">
        <f>Z13+6500</f>
        <v>54453.479999999996</v>
      </c>
      <c r="AB13" s="17">
        <f>AB12+1608.27</f>
        <v>54720.839999999982</v>
      </c>
      <c r="AC13" s="17">
        <f>AC12+1608.27</f>
        <v>55464.849999999977</v>
      </c>
      <c r="AD13" s="17">
        <f t="shared" si="7"/>
        <v>63974.849999999977</v>
      </c>
      <c r="AE13" s="17">
        <f>AE12+1608.27</f>
        <v>61040.369999999981</v>
      </c>
      <c r="AF13" s="29">
        <f t="shared" si="8"/>
        <v>69550.369999999981</v>
      </c>
      <c r="AG13" s="1"/>
      <c r="AH13" s="1"/>
      <c r="AI13" s="1"/>
      <c r="AJ13" s="1"/>
    </row>
    <row r="14" spans="1:36" ht="22" customHeight="1">
      <c r="A14" s="22">
        <v>12</v>
      </c>
      <c r="B14" s="14">
        <f t="shared" ref="B14:I14" si="30">B13+250.38</f>
        <v>14468.459999999995</v>
      </c>
      <c r="C14" s="14">
        <f t="shared" si="30"/>
        <v>17144.669999999995</v>
      </c>
      <c r="D14" s="14">
        <f t="shared" si="30"/>
        <v>18644.669999999995</v>
      </c>
      <c r="E14" s="14">
        <f t="shared" si="30"/>
        <v>20449.329999999994</v>
      </c>
      <c r="F14" s="14">
        <f t="shared" si="30"/>
        <v>17020.009999999998</v>
      </c>
      <c r="G14" s="14">
        <f t="shared" si="30"/>
        <v>20231.760000000006</v>
      </c>
      <c r="H14" s="14">
        <f t="shared" si="30"/>
        <v>22731.760000000006</v>
      </c>
      <c r="I14" s="14">
        <f t="shared" si="30"/>
        <v>25153.060000000005</v>
      </c>
      <c r="J14" s="14">
        <v>21419.32</v>
      </c>
      <c r="K14" s="14">
        <v>24723.37</v>
      </c>
      <c r="L14" s="14">
        <f t="shared" ref="L14:O14" si="31">L13+250.38</f>
        <v>22630.280000000006</v>
      </c>
      <c r="M14" s="14">
        <f t="shared" si="31"/>
        <v>24930.280000000006</v>
      </c>
      <c r="N14" s="14">
        <f t="shared" si="31"/>
        <v>25130.280000000006</v>
      </c>
      <c r="O14" s="14">
        <f t="shared" si="31"/>
        <v>27430.280000000006</v>
      </c>
      <c r="P14" s="14">
        <f t="shared" ref="P14:AE14" si="32">P13+250.38</f>
        <v>28271.210000000003</v>
      </c>
      <c r="Q14" s="14">
        <f t="shared" si="32"/>
        <v>27314.66</v>
      </c>
      <c r="R14" s="14">
        <f t="shared" si="32"/>
        <v>32821.409999999996</v>
      </c>
      <c r="S14" s="14">
        <f t="shared" si="32"/>
        <v>32419.37</v>
      </c>
      <c r="T14" s="14">
        <f t="shared" si="32"/>
        <v>37737.619999999995</v>
      </c>
      <c r="U14" s="14">
        <f t="shared" ref="U14:V14" si="33">U13+250.38</f>
        <v>34919.369999999995</v>
      </c>
      <c r="V14" s="14">
        <f t="shared" si="33"/>
        <v>40237.619999999988</v>
      </c>
      <c r="W14" s="14">
        <f t="shared" si="32"/>
        <v>40147.24</v>
      </c>
      <c r="X14" s="14">
        <f t="shared" si="32"/>
        <v>40891.239999999991</v>
      </c>
      <c r="Y14" s="14">
        <f t="shared" si="32"/>
        <v>43175.529999999992</v>
      </c>
      <c r="Z14" s="14">
        <f t="shared" si="32"/>
        <v>48203.859999999993</v>
      </c>
      <c r="AA14" s="14">
        <f t="shared" si="6"/>
        <v>54703.859999999993</v>
      </c>
      <c r="AB14" s="14">
        <f t="shared" si="32"/>
        <v>54971.219999999979</v>
      </c>
      <c r="AC14" s="14">
        <f t="shared" si="32"/>
        <v>55715.229999999974</v>
      </c>
      <c r="AD14" s="14">
        <f t="shared" si="7"/>
        <v>64225.229999999974</v>
      </c>
      <c r="AE14" s="14">
        <f t="shared" si="32"/>
        <v>61290.749999999978</v>
      </c>
      <c r="AF14" s="23">
        <f t="shared" si="8"/>
        <v>69800.749999999971</v>
      </c>
      <c r="AG14" s="1"/>
      <c r="AH14" s="1"/>
      <c r="AI14" s="1"/>
      <c r="AJ14" s="1"/>
    </row>
    <row r="15" spans="1:36" ht="22" customHeight="1">
      <c r="A15" s="24">
        <v>13</v>
      </c>
      <c r="B15" s="15">
        <f>B14+194.67</f>
        <v>14663.129999999996</v>
      </c>
      <c r="C15" s="15">
        <f>C14+194.67</f>
        <v>17339.339999999993</v>
      </c>
      <c r="D15" s="15">
        <f>D14+194.67</f>
        <v>18839.339999999993</v>
      </c>
      <c r="E15" s="15">
        <f>E14+194.67</f>
        <v>20643.999999999993</v>
      </c>
      <c r="F15" s="15">
        <f>F14+623.6</f>
        <v>17643.609999999997</v>
      </c>
      <c r="G15" s="15">
        <f>G14+623.6</f>
        <v>20855.360000000004</v>
      </c>
      <c r="H15" s="15">
        <f>H14+623.6</f>
        <v>23355.360000000004</v>
      </c>
      <c r="I15" s="15">
        <f>I14+623.6</f>
        <v>25776.660000000003</v>
      </c>
      <c r="J15" s="15">
        <v>22007.62</v>
      </c>
      <c r="K15" s="15">
        <v>25311.67</v>
      </c>
      <c r="L15" s="15">
        <f t="shared" ref="L15:O15" si="34">L14+588.3</f>
        <v>23218.580000000005</v>
      </c>
      <c r="M15" s="15">
        <f t="shared" si="34"/>
        <v>25518.580000000005</v>
      </c>
      <c r="N15" s="15">
        <f t="shared" si="34"/>
        <v>25718.580000000005</v>
      </c>
      <c r="O15" s="15">
        <f t="shared" si="34"/>
        <v>28018.580000000005</v>
      </c>
      <c r="P15" s="15">
        <f>P14+588.3</f>
        <v>28859.510000000002</v>
      </c>
      <c r="Q15" s="15">
        <f>Q14+957.68</f>
        <v>28272.34</v>
      </c>
      <c r="R15" s="15">
        <f>R14+957.68</f>
        <v>33779.089999999997</v>
      </c>
      <c r="S15" s="15">
        <f>S14+1135.17</f>
        <v>33554.54</v>
      </c>
      <c r="T15" s="15">
        <f>T14+957.68</f>
        <v>38695.299999999996</v>
      </c>
      <c r="U15" s="15">
        <f>U14+1135.17</f>
        <v>36054.539999999994</v>
      </c>
      <c r="V15" s="15">
        <f>V14+957.68</f>
        <v>41195.299999999988</v>
      </c>
      <c r="W15" s="15">
        <f>W14+1260.36</f>
        <v>41407.599999999999</v>
      </c>
      <c r="X15" s="15">
        <f>X14+1260.36</f>
        <v>42151.599999999991</v>
      </c>
      <c r="Y15" s="15">
        <f>Y14+1260.36</f>
        <v>44435.889999999992</v>
      </c>
      <c r="Z15" s="15">
        <f>Z14+1260.36</f>
        <v>49464.219999999994</v>
      </c>
      <c r="AA15" s="15">
        <f t="shared" si="6"/>
        <v>55964.219999999994</v>
      </c>
      <c r="AB15" s="15">
        <f>AB14+1608.27</f>
        <v>56579.489999999976</v>
      </c>
      <c r="AC15" s="15">
        <f>AC14+1608.27</f>
        <v>57323.499999999971</v>
      </c>
      <c r="AD15" s="15">
        <f t="shared" si="7"/>
        <v>65833.499999999971</v>
      </c>
      <c r="AE15" s="15">
        <f>AE14+1608.27</f>
        <v>62899.019999999975</v>
      </c>
      <c r="AF15" s="25">
        <f t="shared" si="8"/>
        <v>71409.019999999975</v>
      </c>
      <c r="AG15" s="1"/>
      <c r="AH15" s="1"/>
      <c r="AI15" s="1"/>
      <c r="AJ15" s="1"/>
    </row>
    <row r="16" spans="1:36" ht="22" customHeight="1">
      <c r="A16" s="22">
        <v>14</v>
      </c>
      <c r="B16" s="14">
        <f t="shared" ref="B16:AE16" si="35">B15</f>
        <v>14663.129999999996</v>
      </c>
      <c r="C16" s="14">
        <f t="shared" si="35"/>
        <v>17339.339999999993</v>
      </c>
      <c r="D16" s="14">
        <f t="shared" si="35"/>
        <v>18839.339999999993</v>
      </c>
      <c r="E16" s="14">
        <f t="shared" si="35"/>
        <v>20643.999999999993</v>
      </c>
      <c r="F16" s="14">
        <f t="shared" si="35"/>
        <v>17643.609999999997</v>
      </c>
      <c r="G16" s="14">
        <f t="shared" si="35"/>
        <v>20855.360000000004</v>
      </c>
      <c r="H16" s="14">
        <f t="shared" si="35"/>
        <v>23355.360000000004</v>
      </c>
      <c r="I16" s="14">
        <f t="shared" si="35"/>
        <v>25776.660000000003</v>
      </c>
      <c r="J16" s="14">
        <v>22007.62</v>
      </c>
      <c r="K16" s="14">
        <v>25311.67</v>
      </c>
      <c r="L16" s="14">
        <f t="shared" ref="L16:O16" si="36">L15</f>
        <v>23218.580000000005</v>
      </c>
      <c r="M16" s="14">
        <f t="shared" si="36"/>
        <v>25518.580000000005</v>
      </c>
      <c r="N16" s="14">
        <f t="shared" si="36"/>
        <v>25718.580000000005</v>
      </c>
      <c r="O16" s="14">
        <f t="shared" si="36"/>
        <v>28018.580000000005</v>
      </c>
      <c r="P16" s="14">
        <f t="shared" si="35"/>
        <v>28859.510000000002</v>
      </c>
      <c r="Q16" s="14">
        <f t="shared" si="35"/>
        <v>28272.34</v>
      </c>
      <c r="R16" s="14">
        <f t="shared" si="35"/>
        <v>33779.089999999997</v>
      </c>
      <c r="S16" s="14">
        <f t="shared" si="35"/>
        <v>33554.54</v>
      </c>
      <c r="T16" s="14">
        <f t="shared" si="35"/>
        <v>38695.299999999996</v>
      </c>
      <c r="U16" s="14">
        <f t="shared" ref="U16:V16" si="37">U15</f>
        <v>36054.539999999994</v>
      </c>
      <c r="V16" s="14">
        <f t="shared" si="37"/>
        <v>41195.299999999988</v>
      </c>
      <c r="W16" s="14">
        <f t="shared" si="35"/>
        <v>41407.599999999999</v>
      </c>
      <c r="X16" s="14">
        <f t="shared" si="35"/>
        <v>42151.599999999991</v>
      </c>
      <c r="Y16" s="14">
        <f t="shared" si="35"/>
        <v>44435.889999999992</v>
      </c>
      <c r="Z16" s="14">
        <f t="shared" si="35"/>
        <v>49464.219999999994</v>
      </c>
      <c r="AA16" s="14">
        <f t="shared" si="6"/>
        <v>55964.219999999994</v>
      </c>
      <c r="AB16" s="14">
        <f t="shared" si="35"/>
        <v>56579.489999999976</v>
      </c>
      <c r="AC16" s="14">
        <f t="shared" si="35"/>
        <v>57323.499999999971</v>
      </c>
      <c r="AD16" s="14">
        <f t="shared" si="7"/>
        <v>65833.499999999971</v>
      </c>
      <c r="AE16" s="14">
        <f t="shared" si="35"/>
        <v>62899.019999999975</v>
      </c>
      <c r="AF16" s="23">
        <f t="shared" si="8"/>
        <v>71409.019999999975</v>
      </c>
      <c r="AG16" s="1"/>
      <c r="AH16" s="1"/>
      <c r="AI16" s="1"/>
      <c r="AJ16" s="1"/>
    </row>
    <row r="17" spans="1:36" ht="22" customHeight="1">
      <c r="A17" s="26">
        <v>15</v>
      </c>
      <c r="B17" s="16">
        <f>B16+266.78</f>
        <v>14929.909999999996</v>
      </c>
      <c r="C17" s="16">
        <f>C16+266.78</f>
        <v>17606.119999999992</v>
      </c>
      <c r="D17" s="16">
        <f>D16+266.78</f>
        <v>19106.119999999992</v>
      </c>
      <c r="E17" s="16">
        <f>E16+266.78</f>
        <v>20910.779999999992</v>
      </c>
      <c r="F17" s="16">
        <f>F16+623.6</f>
        <v>18267.209999999995</v>
      </c>
      <c r="G17" s="16">
        <f>G16+623.6</f>
        <v>21478.960000000003</v>
      </c>
      <c r="H17" s="16">
        <f>H16+623.6</f>
        <v>23978.960000000003</v>
      </c>
      <c r="I17" s="16">
        <f>I16+623.6</f>
        <v>26400.260000000002</v>
      </c>
      <c r="J17" s="16">
        <v>22595.919999999998</v>
      </c>
      <c r="K17" s="16">
        <v>25899.97</v>
      </c>
      <c r="L17" s="16">
        <f t="shared" ref="L17:O17" si="38">L16+588.3</f>
        <v>23806.880000000005</v>
      </c>
      <c r="M17" s="16">
        <f t="shared" si="38"/>
        <v>26106.880000000005</v>
      </c>
      <c r="N17" s="16">
        <f t="shared" si="38"/>
        <v>26306.880000000005</v>
      </c>
      <c r="O17" s="16">
        <f t="shared" si="38"/>
        <v>28606.880000000005</v>
      </c>
      <c r="P17" s="16">
        <f>P16+588.3</f>
        <v>29447.81</v>
      </c>
      <c r="Q17" s="16">
        <f>Q16+957.68</f>
        <v>29230.02</v>
      </c>
      <c r="R17" s="16">
        <f>R16+957.68</f>
        <v>34736.769999999997</v>
      </c>
      <c r="S17" s="16">
        <f>S16+1135.17</f>
        <v>34689.71</v>
      </c>
      <c r="T17" s="16">
        <f>T16+957.68</f>
        <v>39652.979999999996</v>
      </c>
      <c r="U17" s="16">
        <f>U16+1135.17</f>
        <v>37189.709999999992</v>
      </c>
      <c r="V17" s="16">
        <f>V16+957.68</f>
        <v>42152.979999999989</v>
      </c>
      <c r="W17" s="16">
        <f>W16+1260.36</f>
        <v>42667.96</v>
      </c>
      <c r="X17" s="16">
        <f>X16+1260.36</f>
        <v>43411.959999999992</v>
      </c>
      <c r="Y17" s="16">
        <f>Y16+1260.36</f>
        <v>45696.249999999993</v>
      </c>
      <c r="Z17" s="16">
        <f>Z16+1260.36</f>
        <v>50724.579999999994</v>
      </c>
      <c r="AA17" s="16">
        <f t="shared" si="6"/>
        <v>57224.579999999994</v>
      </c>
      <c r="AB17" s="16">
        <f>AB16+1608.27</f>
        <v>58187.759999999973</v>
      </c>
      <c r="AC17" s="16">
        <f>AC16+1608.27</f>
        <v>58931.769999999968</v>
      </c>
      <c r="AD17" s="16">
        <f t="shared" si="7"/>
        <v>67441.76999999996</v>
      </c>
      <c r="AE17" s="16">
        <f>AE16+1608.27</f>
        <v>64507.289999999972</v>
      </c>
      <c r="AF17" s="27">
        <f t="shared" si="8"/>
        <v>73017.289999999979</v>
      </c>
      <c r="AG17" s="1"/>
      <c r="AH17" s="1"/>
      <c r="AI17" s="1"/>
      <c r="AJ17" s="1"/>
    </row>
    <row r="18" spans="1:36" ht="22" customHeight="1">
      <c r="A18" s="22">
        <v>16</v>
      </c>
      <c r="B18" s="14">
        <f t="shared" ref="B18:AE18" si="39">B17</f>
        <v>14929.909999999996</v>
      </c>
      <c r="C18" s="14">
        <f t="shared" si="39"/>
        <v>17606.119999999992</v>
      </c>
      <c r="D18" s="14">
        <f t="shared" si="39"/>
        <v>19106.119999999992</v>
      </c>
      <c r="E18" s="14">
        <f t="shared" si="39"/>
        <v>20910.779999999992</v>
      </c>
      <c r="F18" s="14">
        <f t="shared" si="39"/>
        <v>18267.209999999995</v>
      </c>
      <c r="G18" s="14">
        <f t="shared" si="39"/>
        <v>21478.960000000003</v>
      </c>
      <c r="H18" s="14">
        <f t="shared" si="39"/>
        <v>23978.960000000003</v>
      </c>
      <c r="I18" s="14">
        <f t="shared" si="39"/>
        <v>26400.260000000002</v>
      </c>
      <c r="J18" s="14">
        <v>22595.919999999998</v>
      </c>
      <c r="K18" s="14">
        <v>25899.97</v>
      </c>
      <c r="L18" s="14">
        <f t="shared" ref="L18:O18" si="40">L17</f>
        <v>23806.880000000005</v>
      </c>
      <c r="M18" s="14">
        <f t="shared" si="40"/>
        <v>26106.880000000005</v>
      </c>
      <c r="N18" s="14">
        <f t="shared" si="40"/>
        <v>26306.880000000005</v>
      </c>
      <c r="O18" s="14">
        <f t="shared" si="40"/>
        <v>28606.880000000005</v>
      </c>
      <c r="P18" s="14">
        <f t="shared" si="39"/>
        <v>29447.81</v>
      </c>
      <c r="Q18" s="14">
        <f t="shared" si="39"/>
        <v>29230.02</v>
      </c>
      <c r="R18" s="14">
        <f t="shared" si="39"/>
        <v>34736.769999999997</v>
      </c>
      <c r="S18" s="14">
        <f t="shared" si="39"/>
        <v>34689.71</v>
      </c>
      <c r="T18" s="14">
        <f t="shared" si="39"/>
        <v>39652.979999999996</v>
      </c>
      <c r="U18" s="14">
        <f t="shared" ref="U18:V18" si="41">U17</f>
        <v>37189.709999999992</v>
      </c>
      <c r="V18" s="14">
        <f t="shared" si="41"/>
        <v>42152.979999999989</v>
      </c>
      <c r="W18" s="14">
        <f t="shared" si="39"/>
        <v>42667.96</v>
      </c>
      <c r="X18" s="14">
        <f t="shared" si="39"/>
        <v>43411.959999999992</v>
      </c>
      <c r="Y18" s="14">
        <f t="shared" si="39"/>
        <v>45696.249999999993</v>
      </c>
      <c r="Z18" s="14">
        <f t="shared" si="39"/>
        <v>50724.579999999994</v>
      </c>
      <c r="AA18" s="14">
        <f t="shared" si="6"/>
        <v>57224.579999999994</v>
      </c>
      <c r="AB18" s="14">
        <f t="shared" si="39"/>
        <v>58187.759999999973</v>
      </c>
      <c r="AC18" s="14">
        <f t="shared" si="39"/>
        <v>58931.769999999968</v>
      </c>
      <c r="AD18" s="14">
        <f t="shared" si="7"/>
        <v>67441.76999999996</v>
      </c>
      <c r="AE18" s="14">
        <f t="shared" si="39"/>
        <v>64507.289999999972</v>
      </c>
      <c r="AF18" s="23">
        <f t="shared" si="8"/>
        <v>73017.289999999979</v>
      </c>
      <c r="AG18" s="1"/>
      <c r="AH18" s="1"/>
      <c r="AI18" s="1"/>
      <c r="AJ18" s="1"/>
    </row>
    <row r="19" spans="1:36" ht="22" customHeight="1">
      <c r="A19" s="28">
        <v>17</v>
      </c>
      <c r="B19" s="17">
        <f>B18+266.78</f>
        <v>15196.689999999997</v>
      </c>
      <c r="C19" s="17">
        <f>C18+266.78</f>
        <v>17872.899999999991</v>
      </c>
      <c r="D19" s="17">
        <f>D18+266.78</f>
        <v>19372.899999999991</v>
      </c>
      <c r="E19" s="17">
        <f>E18+266.78</f>
        <v>21177.55999999999</v>
      </c>
      <c r="F19" s="17">
        <f>F18+623.6</f>
        <v>18890.809999999994</v>
      </c>
      <c r="G19" s="17">
        <f>G18+623.6</f>
        <v>22102.560000000001</v>
      </c>
      <c r="H19" s="17">
        <f>H18+623.6</f>
        <v>24602.560000000001</v>
      </c>
      <c r="I19" s="17">
        <f>I18+623.6</f>
        <v>27023.86</v>
      </c>
      <c r="J19" s="17">
        <v>23184.22</v>
      </c>
      <c r="K19" s="17">
        <v>26488.27</v>
      </c>
      <c r="L19" s="17">
        <f t="shared" ref="L19:O19" si="42">L18+588.3</f>
        <v>24395.180000000004</v>
      </c>
      <c r="M19" s="17">
        <f t="shared" si="42"/>
        <v>26695.180000000004</v>
      </c>
      <c r="N19" s="17">
        <f t="shared" si="42"/>
        <v>26895.180000000004</v>
      </c>
      <c r="O19" s="17">
        <f t="shared" si="42"/>
        <v>29195.180000000004</v>
      </c>
      <c r="P19" s="17">
        <f>P18+588.3</f>
        <v>30036.11</v>
      </c>
      <c r="Q19" s="17">
        <f>Q18+957.68</f>
        <v>30187.7</v>
      </c>
      <c r="R19" s="17">
        <f>R18+957.68</f>
        <v>35694.449999999997</v>
      </c>
      <c r="S19" s="17">
        <f>S18+1135.17</f>
        <v>35824.879999999997</v>
      </c>
      <c r="T19" s="17">
        <f>T18+957.68</f>
        <v>40610.659999999996</v>
      </c>
      <c r="U19" s="17">
        <f>U18+1135.17</f>
        <v>38324.87999999999</v>
      </c>
      <c r="V19" s="17">
        <f>V18+957.68</f>
        <v>43110.659999999989</v>
      </c>
      <c r="W19" s="17">
        <f>W18+1260.36</f>
        <v>43928.32</v>
      </c>
      <c r="X19" s="17">
        <f>X18+1260.36</f>
        <v>44672.319999999992</v>
      </c>
      <c r="Y19" s="17">
        <f>Y18+1260.36</f>
        <v>46956.609999999993</v>
      </c>
      <c r="Z19" s="17">
        <f>Z18+1260.36</f>
        <v>51984.939999999995</v>
      </c>
      <c r="AA19" s="17">
        <f t="shared" si="6"/>
        <v>58484.939999999995</v>
      </c>
      <c r="AB19" s="17">
        <f>AB18+1608.27</f>
        <v>59796.02999999997</v>
      </c>
      <c r="AC19" s="17">
        <f>AC18+1608.27</f>
        <v>60540.039999999964</v>
      </c>
      <c r="AD19" s="17">
        <f t="shared" si="7"/>
        <v>69050.039999999964</v>
      </c>
      <c r="AE19" s="17">
        <f>AE18+1608.27</f>
        <v>66115.559999999969</v>
      </c>
      <c r="AF19" s="29">
        <f t="shared" si="8"/>
        <v>74625.559999999969</v>
      </c>
      <c r="AG19" s="1"/>
      <c r="AH19" s="1"/>
      <c r="AI19" s="1"/>
      <c r="AJ19" s="1"/>
    </row>
    <row r="20" spans="1:36" ht="22" customHeight="1">
      <c r="A20" s="22">
        <v>18</v>
      </c>
      <c r="B20" s="14">
        <f t="shared" ref="B20:I20" si="43">B19+250.38</f>
        <v>15447.069999999996</v>
      </c>
      <c r="C20" s="14">
        <f t="shared" si="43"/>
        <v>18123.279999999992</v>
      </c>
      <c r="D20" s="14">
        <f t="shared" si="43"/>
        <v>19623.279999999992</v>
      </c>
      <c r="E20" s="14">
        <f t="shared" si="43"/>
        <v>21427.939999999991</v>
      </c>
      <c r="F20" s="14">
        <f t="shared" si="43"/>
        <v>19141.189999999995</v>
      </c>
      <c r="G20" s="14">
        <f t="shared" si="43"/>
        <v>22352.940000000002</v>
      </c>
      <c r="H20" s="14">
        <f t="shared" si="43"/>
        <v>24852.940000000002</v>
      </c>
      <c r="I20" s="14">
        <f t="shared" si="43"/>
        <v>27274.240000000002</v>
      </c>
      <c r="J20" s="14">
        <v>23434.6</v>
      </c>
      <c r="K20" s="14">
        <v>26738.65</v>
      </c>
      <c r="L20" s="14">
        <f t="shared" ref="L20:O20" si="44">L19+250.38</f>
        <v>24645.560000000005</v>
      </c>
      <c r="M20" s="14">
        <f t="shared" si="44"/>
        <v>26945.560000000005</v>
      </c>
      <c r="N20" s="14">
        <f t="shared" si="44"/>
        <v>27145.560000000005</v>
      </c>
      <c r="O20" s="14">
        <f t="shared" si="44"/>
        <v>29445.560000000005</v>
      </c>
      <c r="P20" s="14">
        <f t="shared" ref="P20:AE20" si="45">P19+250.38</f>
        <v>30286.49</v>
      </c>
      <c r="Q20" s="14">
        <f t="shared" si="45"/>
        <v>30438.080000000002</v>
      </c>
      <c r="R20" s="14">
        <f t="shared" si="45"/>
        <v>35944.829999999994</v>
      </c>
      <c r="S20" s="14">
        <f t="shared" si="45"/>
        <v>36075.259999999995</v>
      </c>
      <c r="T20" s="14">
        <f t="shared" si="45"/>
        <v>40861.039999999994</v>
      </c>
      <c r="U20" s="14">
        <f t="shared" ref="U20:V20" si="46">U19+250.38</f>
        <v>38575.259999999987</v>
      </c>
      <c r="V20" s="14">
        <f t="shared" si="46"/>
        <v>43361.039999999986</v>
      </c>
      <c r="W20" s="14">
        <f t="shared" si="45"/>
        <v>44178.7</v>
      </c>
      <c r="X20" s="14">
        <f t="shared" si="45"/>
        <v>44922.69999999999</v>
      </c>
      <c r="Y20" s="14">
        <f t="shared" si="45"/>
        <v>47206.989999999991</v>
      </c>
      <c r="Z20" s="14">
        <f t="shared" si="45"/>
        <v>52235.319999999992</v>
      </c>
      <c r="AA20" s="14">
        <f t="shared" si="6"/>
        <v>58735.319999999992</v>
      </c>
      <c r="AB20" s="14">
        <f t="shared" si="45"/>
        <v>60046.409999999967</v>
      </c>
      <c r="AC20" s="14">
        <f t="shared" si="45"/>
        <v>60790.419999999962</v>
      </c>
      <c r="AD20" s="14">
        <f t="shared" si="7"/>
        <v>69300.419999999955</v>
      </c>
      <c r="AE20" s="14">
        <f t="shared" si="45"/>
        <v>66365.939999999973</v>
      </c>
      <c r="AF20" s="23">
        <f t="shared" si="8"/>
        <v>74875.939999999973</v>
      </c>
      <c r="AG20" s="1"/>
      <c r="AH20" s="1"/>
      <c r="AI20" s="1"/>
      <c r="AJ20" s="1"/>
    </row>
    <row r="21" spans="1:36" ht="22" customHeight="1">
      <c r="A21" s="24">
        <v>19</v>
      </c>
      <c r="B21" s="15">
        <f>B20+266.78</f>
        <v>15713.849999999997</v>
      </c>
      <c r="C21" s="15">
        <f>C20+266.78</f>
        <v>18390.05999999999</v>
      </c>
      <c r="D21" s="15">
        <f>D20+266.78</f>
        <v>19890.05999999999</v>
      </c>
      <c r="E21" s="15">
        <f>E20+266.78</f>
        <v>21694.71999999999</v>
      </c>
      <c r="F21" s="15">
        <f>F20+623.6</f>
        <v>19764.789999999994</v>
      </c>
      <c r="G21" s="15">
        <f>G20+623.6</f>
        <v>22976.54</v>
      </c>
      <c r="H21" s="15">
        <f>H20+623.6</f>
        <v>25476.54</v>
      </c>
      <c r="I21" s="15">
        <f>I20+623.6</f>
        <v>27897.84</v>
      </c>
      <c r="J21" s="15">
        <v>24022.9</v>
      </c>
      <c r="K21" s="15">
        <v>27326.95</v>
      </c>
      <c r="L21" s="15">
        <f t="shared" ref="L21:O21" si="47">L20+588.3</f>
        <v>25233.860000000004</v>
      </c>
      <c r="M21" s="15">
        <f t="shared" si="47"/>
        <v>27533.860000000004</v>
      </c>
      <c r="N21" s="15">
        <f t="shared" si="47"/>
        <v>27733.860000000004</v>
      </c>
      <c r="O21" s="15">
        <f t="shared" si="47"/>
        <v>30033.860000000004</v>
      </c>
      <c r="P21" s="15">
        <f>P20+588.3</f>
        <v>30874.79</v>
      </c>
      <c r="Q21" s="15">
        <f>Q20+957.68</f>
        <v>31395.760000000002</v>
      </c>
      <c r="R21" s="15">
        <f>R20+957.68</f>
        <v>36902.509999999995</v>
      </c>
      <c r="S21" s="15">
        <f>S20+1135.17</f>
        <v>37210.429999999993</v>
      </c>
      <c r="T21" s="15">
        <f>T20+957.68</f>
        <v>41818.719999999994</v>
      </c>
      <c r="U21" s="15">
        <f>U20+1135.17</f>
        <v>39710.429999999986</v>
      </c>
      <c r="V21" s="15">
        <f>V20+957.68</f>
        <v>44318.719999999987</v>
      </c>
      <c r="W21" s="15">
        <f>W20+1260.36</f>
        <v>45439.06</v>
      </c>
      <c r="X21" s="15">
        <f>X20+1260.36</f>
        <v>46183.05999999999</v>
      </c>
      <c r="Y21" s="15">
        <f>Y20+1260.36</f>
        <v>48467.349999999991</v>
      </c>
      <c r="Z21" s="15">
        <f>Z20+1260.36</f>
        <v>53495.679999999993</v>
      </c>
      <c r="AA21" s="15">
        <f t="shared" si="6"/>
        <v>59995.679999999993</v>
      </c>
      <c r="AB21" s="15">
        <f>AB20+1608.27</f>
        <v>61654.679999999964</v>
      </c>
      <c r="AC21" s="15">
        <f>AC20+1608.27</f>
        <v>62398.689999999959</v>
      </c>
      <c r="AD21" s="15">
        <f t="shared" si="7"/>
        <v>70908.689999999959</v>
      </c>
      <c r="AE21" s="15">
        <f>AE20+1608.27</f>
        <v>67974.209999999977</v>
      </c>
      <c r="AF21" s="25">
        <f t="shared" si="8"/>
        <v>76484.209999999977</v>
      </c>
      <c r="AG21" s="1"/>
      <c r="AH21" s="1"/>
      <c r="AI21" s="1"/>
      <c r="AJ21" s="1"/>
    </row>
    <row r="22" spans="1:36" ht="22" customHeight="1">
      <c r="A22" s="22">
        <v>20</v>
      </c>
      <c r="B22" s="14">
        <f t="shared" ref="B22:AE22" si="48">B21</f>
        <v>15713.849999999997</v>
      </c>
      <c r="C22" s="14">
        <f t="shared" si="48"/>
        <v>18390.05999999999</v>
      </c>
      <c r="D22" s="14">
        <f t="shared" si="48"/>
        <v>19890.05999999999</v>
      </c>
      <c r="E22" s="14">
        <f t="shared" si="48"/>
        <v>21694.71999999999</v>
      </c>
      <c r="F22" s="14">
        <f t="shared" si="48"/>
        <v>19764.789999999994</v>
      </c>
      <c r="G22" s="14">
        <f t="shared" si="48"/>
        <v>22976.54</v>
      </c>
      <c r="H22" s="14">
        <f t="shared" si="48"/>
        <v>25476.54</v>
      </c>
      <c r="I22" s="14">
        <f t="shared" si="48"/>
        <v>27897.84</v>
      </c>
      <c r="J22" s="14">
        <v>24022.9</v>
      </c>
      <c r="K22" s="14">
        <v>27326.95</v>
      </c>
      <c r="L22" s="14">
        <f t="shared" ref="L22:O22" si="49">L21</f>
        <v>25233.860000000004</v>
      </c>
      <c r="M22" s="14">
        <f t="shared" si="49"/>
        <v>27533.860000000004</v>
      </c>
      <c r="N22" s="14">
        <f t="shared" si="49"/>
        <v>27733.860000000004</v>
      </c>
      <c r="O22" s="14">
        <f t="shared" si="49"/>
        <v>30033.860000000004</v>
      </c>
      <c r="P22" s="14">
        <f t="shared" si="48"/>
        <v>30874.79</v>
      </c>
      <c r="Q22" s="14">
        <f t="shared" si="48"/>
        <v>31395.760000000002</v>
      </c>
      <c r="R22" s="14">
        <f t="shared" si="48"/>
        <v>36902.509999999995</v>
      </c>
      <c r="S22" s="14">
        <f t="shared" si="48"/>
        <v>37210.429999999993</v>
      </c>
      <c r="T22" s="14">
        <f t="shared" si="48"/>
        <v>41818.719999999994</v>
      </c>
      <c r="U22" s="14">
        <f t="shared" ref="U22:V22" si="50">U21</f>
        <v>39710.429999999986</v>
      </c>
      <c r="V22" s="14">
        <f t="shared" si="50"/>
        <v>44318.719999999987</v>
      </c>
      <c r="W22" s="14">
        <f t="shared" si="48"/>
        <v>45439.06</v>
      </c>
      <c r="X22" s="14">
        <f t="shared" si="48"/>
        <v>46183.05999999999</v>
      </c>
      <c r="Y22" s="14">
        <f t="shared" si="48"/>
        <v>48467.349999999991</v>
      </c>
      <c r="Z22" s="14">
        <f t="shared" si="48"/>
        <v>53495.679999999993</v>
      </c>
      <c r="AA22" s="14">
        <f>Z22+6500</f>
        <v>59995.679999999993</v>
      </c>
      <c r="AB22" s="14">
        <f t="shared" si="48"/>
        <v>61654.679999999964</v>
      </c>
      <c r="AC22" s="14">
        <f t="shared" si="48"/>
        <v>62398.689999999959</v>
      </c>
      <c r="AD22" s="14">
        <f t="shared" si="7"/>
        <v>70908.689999999959</v>
      </c>
      <c r="AE22" s="14">
        <f t="shared" si="48"/>
        <v>67974.209999999977</v>
      </c>
      <c r="AF22" s="23">
        <f t="shared" si="8"/>
        <v>76484.209999999977</v>
      </c>
      <c r="AG22" s="1"/>
      <c r="AH22" s="1"/>
      <c r="AI22" s="1"/>
      <c r="AJ22" s="1"/>
    </row>
    <row r="23" spans="1:36" ht="22" customHeight="1">
      <c r="A23" s="26">
        <v>21</v>
      </c>
      <c r="B23" s="16">
        <f>B22+266.78</f>
        <v>15980.629999999997</v>
      </c>
      <c r="C23" s="16">
        <f>C22+266.78</f>
        <v>18656.839999999989</v>
      </c>
      <c r="D23" s="16">
        <f>D22+266.78</f>
        <v>20156.839999999989</v>
      </c>
      <c r="E23" s="16">
        <f>E22+266.78</f>
        <v>21961.499999999989</v>
      </c>
      <c r="F23" s="16">
        <f>F22+623.6</f>
        <v>20388.389999999992</v>
      </c>
      <c r="G23" s="16">
        <f>G22+623.6</f>
        <v>23600.14</v>
      </c>
      <c r="H23" s="16">
        <f>H22+623.6</f>
        <v>26100.14</v>
      </c>
      <c r="I23" s="16">
        <f>I22+623.6</f>
        <v>28521.439999999999</v>
      </c>
      <c r="J23" s="16">
        <v>24611.200000000001</v>
      </c>
      <c r="K23" s="16">
        <v>27915.25</v>
      </c>
      <c r="L23" s="16">
        <f t="shared" ref="L23:O23" si="51">L22+588.3</f>
        <v>25822.160000000003</v>
      </c>
      <c r="M23" s="16">
        <f t="shared" si="51"/>
        <v>28122.160000000003</v>
      </c>
      <c r="N23" s="16">
        <f t="shared" si="51"/>
        <v>28322.160000000003</v>
      </c>
      <c r="O23" s="16">
        <f t="shared" si="51"/>
        <v>30622.160000000003</v>
      </c>
      <c r="P23" s="16">
        <f>P22+588.3</f>
        <v>31463.09</v>
      </c>
      <c r="Q23" s="16">
        <f>Q22+957.68</f>
        <v>32353.440000000002</v>
      </c>
      <c r="R23" s="16">
        <f>R22+957.68</f>
        <v>37860.189999999995</v>
      </c>
      <c r="S23" s="16">
        <f>S22+1135.17</f>
        <v>38345.599999999991</v>
      </c>
      <c r="T23" s="16">
        <f>T22+957.68</f>
        <v>42776.399999999994</v>
      </c>
      <c r="U23" s="16">
        <f>U22+1135.17</f>
        <v>40845.599999999984</v>
      </c>
      <c r="V23" s="16">
        <f>V22+957.68</f>
        <v>45276.399999999987</v>
      </c>
      <c r="W23" s="16">
        <f>W22+1260.36</f>
        <v>46699.42</v>
      </c>
      <c r="X23" s="16">
        <f>X22+1260.36</f>
        <v>47443.419999999991</v>
      </c>
      <c r="Y23" s="16">
        <f>Y22+1260.36</f>
        <v>49727.709999999992</v>
      </c>
      <c r="Z23" s="16">
        <f>Z22+1260.36</f>
        <v>54756.039999999994</v>
      </c>
      <c r="AA23" s="16">
        <f t="shared" si="6"/>
        <v>61256.039999999994</v>
      </c>
      <c r="AB23" s="16">
        <f>AB22+1608.27</f>
        <v>63262.949999999961</v>
      </c>
      <c r="AC23" s="16">
        <f>AC22+1608.27</f>
        <v>64006.959999999955</v>
      </c>
      <c r="AD23" s="16">
        <f t="shared" si="7"/>
        <v>72516.959999999963</v>
      </c>
      <c r="AE23" s="16">
        <f>AE22+1608.27</f>
        <v>69582.479999999981</v>
      </c>
      <c r="AF23" s="27">
        <f t="shared" si="8"/>
        <v>78092.479999999981</v>
      </c>
      <c r="AG23" s="1"/>
      <c r="AH23" s="1"/>
      <c r="AI23" s="1"/>
      <c r="AJ23" s="1"/>
    </row>
    <row r="24" spans="1:36" ht="22" customHeight="1">
      <c r="A24" s="22">
        <v>22</v>
      </c>
      <c r="B24" s="14">
        <f t="shared" ref="B24:AE24" si="52">B23</f>
        <v>15980.629999999997</v>
      </c>
      <c r="C24" s="14">
        <f t="shared" si="52"/>
        <v>18656.839999999989</v>
      </c>
      <c r="D24" s="14">
        <f t="shared" si="52"/>
        <v>20156.839999999989</v>
      </c>
      <c r="E24" s="14">
        <f t="shared" si="52"/>
        <v>21961.499999999989</v>
      </c>
      <c r="F24" s="14">
        <f t="shared" si="52"/>
        <v>20388.389999999992</v>
      </c>
      <c r="G24" s="14">
        <f t="shared" si="52"/>
        <v>23600.14</v>
      </c>
      <c r="H24" s="14">
        <f t="shared" si="52"/>
        <v>26100.14</v>
      </c>
      <c r="I24" s="14">
        <f t="shared" si="52"/>
        <v>28521.439999999999</v>
      </c>
      <c r="J24" s="14">
        <v>24611.200000000001</v>
      </c>
      <c r="K24" s="14">
        <v>27915.25</v>
      </c>
      <c r="L24" s="14">
        <f t="shared" ref="L24:O24" si="53">L23</f>
        <v>25822.160000000003</v>
      </c>
      <c r="M24" s="14">
        <f t="shared" si="53"/>
        <v>28122.160000000003</v>
      </c>
      <c r="N24" s="14">
        <f t="shared" si="53"/>
        <v>28322.160000000003</v>
      </c>
      <c r="O24" s="14">
        <f t="shared" si="53"/>
        <v>30622.160000000003</v>
      </c>
      <c r="P24" s="14">
        <f t="shared" si="52"/>
        <v>31463.09</v>
      </c>
      <c r="Q24" s="14">
        <f t="shared" si="52"/>
        <v>32353.440000000002</v>
      </c>
      <c r="R24" s="14">
        <f t="shared" si="52"/>
        <v>37860.189999999995</v>
      </c>
      <c r="S24" s="14">
        <f t="shared" si="52"/>
        <v>38345.599999999991</v>
      </c>
      <c r="T24" s="14">
        <f t="shared" si="52"/>
        <v>42776.399999999994</v>
      </c>
      <c r="U24" s="14">
        <f t="shared" ref="U24:V24" si="54">U23</f>
        <v>40845.599999999984</v>
      </c>
      <c r="V24" s="14">
        <f t="shared" si="54"/>
        <v>45276.399999999987</v>
      </c>
      <c r="W24" s="14">
        <f t="shared" si="52"/>
        <v>46699.42</v>
      </c>
      <c r="X24" s="14">
        <f t="shared" si="52"/>
        <v>47443.419999999991</v>
      </c>
      <c r="Y24" s="14">
        <f t="shared" si="52"/>
        <v>49727.709999999992</v>
      </c>
      <c r="Z24" s="14">
        <f t="shared" si="52"/>
        <v>54756.039999999994</v>
      </c>
      <c r="AA24" s="14">
        <f t="shared" si="6"/>
        <v>61256.039999999994</v>
      </c>
      <c r="AB24" s="14">
        <f t="shared" si="52"/>
        <v>63262.949999999961</v>
      </c>
      <c r="AC24" s="14">
        <f t="shared" si="52"/>
        <v>64006.959999999955</v>
      </c>
      <c r="AD24" s="14">
        <f t="shared" si="7"/>
        <v>72516.959999999963</v>
      </c>
      <c r="AE24" s="14">
        <f t="shared" si="52"/>
        <v>69582.479999999981</v>
      </c>
      <c r="AF24" s="23">
        <f t="shared" si="8"/>
        <v>78092.479999999981</v>
      </c>
      <c r="AG24" s="1"/>
      <c r="AH24" s="1"/>
      <c r="AI24" s="1"/>
      <c r="AJ24" s="1"/>
    </row>
    <row r="25" spans="1:36" ht="22" customHeight="1">
      <c r="A25" s="28">
        <v>23</v>
      </c>
      <c r="B25" s="17">
        <f>B24+266.78</f>
        <v>16247.409999999998</v>
      </c>
      <c r="C25" s="17">
        <f>C24+266.78</f>
        <v>18923.619999999988</v>
      </c>
      <c r="D25" s="17">
        <f>D24+266.78</f>
        <v>20423.619999999988</v>
      </c>
      <c r="E25" s="17">
        <f>E24+266.78</f>
        <v>22228.279999999988</v>
      </c>
      <c r="F25" s="17">
        <f>F24+623.6</f>
        <v>21011.989999999991</v>
      </c>
      <c r="G25" s="17">
        <f>G24+623.6</f>
        <v>24223.739999999998</v>
      </c>
      <c r="H25" s="17">
        <f>H24+623.6</f>
        <v>26723.739999999998</v>
      </c>
      <c r="I25" s="17">
        <f>I24+623.6</f>
        <v>29145.039999999997</v>
      </c>
      <c r="J25" s="17">
        <v>25199.5</v>
      </c>
      <c r="K25" s="17">
        <v>28503.55</v>
      </c>
      <c r="L25" s="17">
        <f t="shared" ref="L25:O25" si="55">L24+588.3</f>
        <v>26410.460000000003</v>
      </c>
      <c r="M25" s="17">
        <f t="shared" si="55"/>
        <v>28710.460000000003</v>
      </c>
      <c r="N25" s="17">
        <f t="shared" si="55"/>
        <v>28910.460000000003</v>
      </c>
      <c r="O25" s="17">
        <f t="shared" si="55"/>
        <v>31210.460000000003</v>
      </c>
      <c r="P25" s="17">
        <f>P24+588.3</f>
        <v>32051.39</v>
      </c>
      <c r="Q25" s="17">
        <f>Q24+957.68</f>
        <v>33311.120000000003</v>
      </c>
      <c r="R25" s="17">
        <f>R24+957.68</f>
        <v>38817.869999999995</v>
      </c>
      <c r="S25" s="17">
        <f>S24+1135.17</f>
        <v>39480.76999999999</v>
      </c>
      <c r="T25" s="17">
        <f>T24+957.68</f>
        <v>43734.079999999994</v>
      </c>
      <c r="U25" s="17">
        <f>U24+1135.17</f>
        <v>41980.769999999982</v>
      </c>
      <c r="V25" s="17">
        <f>V24+957.68</f>
        <v>46234.079999999987</v>
      </c>
      <c r="W25" s="17">
        <f>W24+1260.36</f>
        <v>47959.78</v>
      </c>
      <c r="X25" s="17">
        <f>X24+1260.36</f>
        <v>48703.779999999992</v>
      </c>
      <c r="Y25" s="17">
        <f>Y24+1260.36</f>
        <v>50988.069999999992</v>
      </c>
      <c r="Z25" s="17">
        <f>Z24+1260.36</f>
        <v>56016.399999999994</v>
      </c>
      <c r="AA25" s="17">
        <f t="shared" si="6"/>
        <v>62516.399999999994</v>
      </c>
      <c r="AB25" s="17">
        <f>AB24+1608.27</f>
        <v>64871.219999999958</v>
      </c>
      <c r="AC25" s="17">
        <f>AC24+1608.27</f>
        <v>65615.229999999952</v>
      </c>
      <c r="AD25" s="17">
        <f t="shared" si="7"/>
        <v>74125.229999999952</v>
      </c>
      <c r="AE25" s="17">
        <f>AE24+1608.27</f>
        <v>71190.749999999985</v>
      </c>
      <c r="AF25" s="29">
        <f t="shared" si="8"/>
        <v>79700.749999999985</v>
      </c>
      <c r="AG25" s="1"/>
      <c r="AH25" s="1"/>
      <c r="AI25" s="1"/>
      <c r="AJ25" s="1"/>
    </row>
    <row r="26" spans="1:36" ht="22" customHeight="1">
      <c r="A26" s="22">
        <v>24</v>
      </c>
      <c r="B26" s="14">
        <f t="shared" ref="B26:I26" si="56">B25+250.38</f>
        <v>16497.789999999997</v>
      </c>
      <c r="C26" s="14">
        <f t="shared" si="56"/>
        <v>19173.999999999989</v>
      </c>
      <c r="D26" s="14">
        <f t="shared" si="56"/>
        <v>20673.999999999989</v>
      </c>
      <c r="E26" s="14">
        <f t="shared" si="56"/>
        <v>22478.659999999989</v>
      </c>
      <c r="F26" s="14">
        <f t="shared" si="56"/>
        <v>21262.369999999992</v>
      </c>
      <c r="G26" s="14">
        <f t="shared" si="56"/>
        <v>24474.12</v>
      </c>
      <c r="H26" s="14">
        <f t="shared" si="56"/>
        <v>26974.12</v>
      </c>
      <c r="I26" s="14">
        <f t="shared" si="56"/>
        <v>29395.42</v>
      </c>
      <c r="J26" s="14">
        <v>25449.88</v>
      </c>
      <c r="K26" s="14">
        <v>28753.93</v>
      </c>
      <c r="L26" s="14">
        <f t="shared" ref="L26:O26" si="57">L25+250.38</f>
        <v>26660.840000000004</v>
      </c>
      <c r="M26" s="14">
        <f t="shared" si="57"/>
        <v>28960.840000000004</v>
      </c>
      <c r="N26" s="14">
        <f t="shared" si="57"/>
        <v>29160.840000000004</v>
      </c>
      <c r="O26" s="14">
        <f t="shared" si="57"/>
        <v>31460.840000000004</v>
      </c>
      <c r="P26" s="14">
        <f t="shared" ref="P26:AE26" si="58">P25+250.38</f>
        <v>32301.77</v>
      </c>
      <c r="Q26" s="14">
        <f t="shared" si="58"/>
        <v>33561.5</v>
      </c>
      <c r="R26" s="14">
        <f t="shared" si="58"/>
        <v>39068.249999999993</v>
      </c>
      <c r="S26" s="14">
        <f t="shared" si="58"/>
        <v>39731.149999999987</v>
      </c>
      <c r="T26" s="14">
        <f t="shared" si="58"/>
        <v>43984.459999999992</v>
      </c>
      <c r="U26" s="14">
        <f t="shared" ref="U26:V26" si="59">U25+250.38</f>
        <v>42231.14999999998</v>
      </c>
      <c r="V26" s="14">
        <f t="shared" si="59"/>
        <v>46484.459999999985</v>
      </c>
      <c r="W26" s="14">
        <f t="shared" si="58"/>
        <v>48210.159999999996</v>
      </c>
      <c r="X26" s="14">
        <f t="shared" si="58"/>
        <v>48954.159999999989</v>
      </c>
      <c r="Y26" s="14">
        <f t="shared" si="58"/>
        <v>51238.44999999999</v>
      </c>
      <c r="Z26" s="14">
        <f t="shared" si="58"/>
        <v>56266.779999999992</v>
      </c>
      <c r="AA26" s="14">
        <f t="shared" si="6"/>
        <v>62766.779999999992</v>
      </c>
      <c r="AB26" s="14">
        <f t="shared" si="58"/>
        <v>65121.599999999955</v>
      </c>
      <c r="AC26" s="14">
        <f t="shared" si="58"/>
        <v>65865.609999999957</v>
      </c>
      <c r="AD26" s="14">
        <f t="shared" si="7"/>
        <v>74375.609999999957</v>
      </c>
      <c r="AE26" s="14">
        <f t="shared" si="58"/>
        <v>71441.12999999999</v>
      </c>
      <c r="AF26" s="23">
        <f t="shared" si="8"/>
        <v>79951.12999999999</v>
      </c>
      <c r="AG26" s="1"/>
      <c r="AH26" s="1"/>
      <c r="AI26" s="1"/>
      <c r="AJ26" s="1"/>
    </row>
    <row r="27" spans="1:36" ht="22" customHeight="1">
      <c r="A27" s="24">
        <v>25</v>
      </c>
      <c r="B27" s="15">
        <f>B26+266.78</f>
        <v>16764.569999999996</v>
      </c>
      <c r="C27" s="15">
        <f>C26+266.78</f>
        <v>19440.779999999988</v>
      </c>
      <c r="D27" s="15">
        <f>D26+266.78</f>
        <v>20940.779999999988</v>
      </c>
      <c r="E27" s="15">
        <f>E26+266.78</f>
        <v>22745.439999999988</v>
      </c>
      <c r="F27" s="15">
        <f>F26+623.6</f>
        <v>21885.96999999999</v>
      </c>
      <c r="G27" s="15">
        <f>G26+623.6</f>
        <v>25097.719999999998</v>
      </c>
      <c r="H27" s="15">
        <f>H26+623.6</f>
        <v>27597.719999999998</v>
      </c>
      <c r="I27" s="15">
        <f>I26+623.6</f>
        <v>30019.019999999997</v>
      </c>
      <c r="J27" s="15">
        <v>26038.18</v>
      </c>
      <c r="K27" s="15">
        <v>29342.23</v>
      </c>
      <c r="L27" s="15">
        <f t="shared" ref="L27:O27" si="60">L26+588.3</f>
        <v>27249.140000000003</v>
      </c>
      <c r="M27" s="15">
        <f t="shared" si="60"/>
        <v>29549.140000000003</v>
      </c>
      <c r="N27" s="15">
        <f t="shared" si="60"/>
        <v>29749.140000000003</v>
      </c>
      <c r="O27" s="15">
        <f t="shared" si="60"/>
        <v>32049.140000000003</v>
      </c>
      <c r="P27" s="15">
        <f>P26+588.3</f>
        <v>32890.07</v>
      </c>
      <c r="Q27" s="15">
        <f>Q26</f>
        <v>33561.5</v>
      </c>
      <c r="R27" s="15">
        <f t="shared" ref="R27:AE31" si="61">R26</f>
        <v>39068.249999999993</v>
      </c>
      <c r="S27" s="15">
        <f t="shared" si="61"/>
        <v>39731.149999999987</v>
      </c>
      <c r="T27" s="15">
        <f t="shared" si="61"/>
        <v>43984.459999999992</v>
      </c>
      <c r="U27" s="15">
        <f t="shared" ref="U27:V27" si="62">U26</f>
        <v>42231.14999999998</v>
      </c>
      <c r="V27" s="15">
        <f t="shared" si="62"/>
        <v>46484.459999999985</v>
      </c>
      <c r="W27" s="15">
        <f t="shared" si="61"/>
        <v>48210.159999999996</v>
      </c>
      <c r="X27" s="15">
        <f t="shared" si="61"/>
        <v>48954.159999999989</v>
      </c>
      <c r="Y27" s="15">
        <f t="shared" si="61"/>
        <v>51238.44999999999</v>
      </c>
      <c r="Z27" s="15">
        <f t="shared" si="61"/>
        <v>56266.779999999992</v>
      </c>
      <c r="AA27" s="15">
        <f t="shared" si="6"/>
        <v>62766.779999999992</v>
      </c>
      <c r="AB27" s="15">
        <f t="shared" si="61"/>
        <v>65121.599999999955</v>
      </c>
      <c r="AC27" s="15">
        <f t="shared" si="61"/>
        <v>65865.609999999957</v>
      </c>
      <c r="AD27" s="15">
        <f t="shared" si="7"/>
        <v>74375.609999999957</v>
      </c>
      <c r="AE27" s="15">
        <f t="shared" si="61"/>
        <v>71441.12999999999</v>
      </c>
      <c r="AF27" s="25">
        <f t="shared" si="8"/>
        <v>79951.12999999999</v>
      </c>
      <c r="AG27" s="1"/>
      <c r="AH27" s="1"/>
      <c r="AI27" s="1"/>
      <c r="AJ27" s="1"/>
    </row>
    <row r="28" spans="1:36" ht="22" customHeight="1">
      <c r="A28" s="22">
        <v>26</v>
      </c>
      <c r="B28" s="14">
        <f t="shared" ref="B28:P28" si="63">B27</f>
        <v>16764.569999999996</v>
      </c>
      <c r="C28" s="14">
        <f t="shared" si="63"/>
        <v>19440.779999999988</v>
      </c>
      <c r="D28" s="14">
        <f t="shared" si="63"/>
        <v>20940.779999999988</v>
      </c>
      <c r="E28" s="14">
        <f t="shared" si="63"/>
        <v>22745.439999999988</v>
      </c>
      <c r="F28" s="14">
        <f t="shared" si="63"/>
        <v>21885.96999999999</v>
      </c>
      <c r="G28" s="14">
        <f t="shared" si="63"/>
        <v>25097.719999999998</v>
      </c>
      <c r="H28" s="14">
        <f t="shared" si="63"/>
        <v>27597.719999999998</v>
      </c>
      <c r="I28" s="14">
        <f t="shared" si="63"/>
        <v>30019.019999999997</v>
      </c>
      <c r="J28" s="14">
        <v>26038.18</v>
      </c>
      <c r="K28" s="14">
        <v>29342.23</v>
      </c>
      <c r="L28" s="14">
        <f t="shared" ref="L28:O28" si="64">L27</f>
        <v>27249.140000000003</v>
      </c>
      <c r="M28" s="14">
        <f t="shared" si="64"/>
        <v>29549.140000000003</v>
      </c>
      <c r="N28" s="14">
        <f t="shared" si="64"/>
        <v>29749.140000000003</v>
      </c>
      <c r="O28" s="14">
        <f t="shared" si="64"/>
        <v>32049.140000000003</v>
      </c>
      <c r="P28" s="14">
        <f t="shared" si="63"/>
        <v>32890.07</v>
      </c>
      <c r="Q28" s="14">
        <f>Q27</f>
        <v>33561.5</v>
      </c>
      <c r="R28" s="14">
        <f t="shared" si="61"/>
        <v>39068.249999999993</v>
      </c>
      <c r="S28" s="14">
        <f t="shared" si="61"/>
        <v>39731.149999999987</v>
      </c>
      <c r="T28" s="14">
        <f t="shared" si="61"/>
        <v>43984.459999999992</v>
      </c>
      <c r="U28" s="14">
        <f t="shared" ref="U28:V28" si="65">U27</f>
        <v>42231.14999999998</v>
      </c>
      <c r="V28" s="14">
        <f t="shared" si="65"/>
        <v>46484.459999999985</v>
      </c>
      <c r="W28" s="14">
        <f t="shared" si="61"/>
        <v>48210.159999999996</v>
      </c>
      <c r="X28" s="14">
        <f t="shared" si="61"/>
        <v>48954.159999999989</v>
      </c>
      <c r="Y28" s="14">
        <f t="shared" si="61"/>
        <v>51238.44999999999</v>
      </c>
      <c r="Z28" s="14">
        <f t="shared" si="61"/>
        <v>56266.779999999992</v>
      </c>
      <c r="AA28" s="14">
        <f t="shared" si="6"/>
        <v>62766.779999999992</v>
      </c>
      <c r="AB28" s="14">
        <f t="shared" si="61"/>
        <v>65121.599999999955</v>
      </c>
      <c r="AC28" s="14">
        <f t="shared" si="61"/>
        <v>65865.609999999957</v>
      </c>
      <c r="AD28" s="14">
        <f t="shared" si="7"/>
        <v>74375.609999999957</v>
      </c>
      <c r="AE28" s="14">
        <f t="shared" si="61"/>
        <v>71441.12999999999</v>
      </c>
      <c r="AF28" s="23">
        <f t="shared" si="8"/>
        <v>79951.12999999999</v>
      </c>
      <c r="AG28" s="1"/>
      <c r="AH28" s="1"/>
      <c r="AI28" s="1"/>
      <c r="AJ28" s="1"/>
    </row>
    <row r="29" spans="1:36" ht="22" customHeight="1">
      <c r="A29" s="26">
        <v>27</v>
      </c>
      <c r="B29" s="16">
        <f>B28+419.35</f>
        <v>17183.919999999995</v>
      </c>
      <c r="C29" s="16">
        <f>C28+419.35</f>
        <v>19860.129999999986</v>
      </c>
      <c r="D29" s="16">
        <f>D28+419.35</f>
        <v>21360.129999999986</v>
      </c>
      <c r="E29" s="16">
        <f>E28+419.35</f>
        <v>23164.789999999986</v>
      </c>
      <c r="F29" s="16">
        <f>F28+623.6</f>
        <v>22509.569999999989</v>
      </c>
      <c r="G29" s="16">
        <f>G28+623.6</f>
        <v>25721.319999999996</v>
      </c>
      <c r="H29" s="16">
        <f>H28+623.6</f>
        <v>28221.319999999996</v>
      </c>
      <c r="I29" s="16">
        <f>I28+623.6</f>
        <v>30642.619999999995</v>
      </c>
      <c r="J29" s="16">
        <v>26626.48</v>
      </c>
      <c r="K29" s="16">
        <v>29930.53</v>
      </c>
      <c r="L29" s="16">
        <f t="shared" ref="L29:O29" si="66">L28+588.3</f>
        <v>27837.440000000002</v>
      </c>
      <c r="M29" s="16">
        <f t="shared" si="66"/>
        <v>30137.440000000002</v>
      </c>
      <c r="N29" s="16">
        <f t="shared" si="66"/>
        <v>30337.440000000002</v>
      </c>
      <c r="O29" s="16">
        <f t="shared" si="66"/>
        <v>32637.440000000002</v>
      </c>
      <c r="P29" s="16">
        <f>P28+588.3</f>
        <v>33478.370000000003</v>
      </c>
      <c r="Q29" s="16">
        <f>Q28</f>
        <v>33561.5</v>
      </c>
      <c r="R29" s="16">
        <f t="shared" si="61"/>
        <v>39068.249999999993</v>
      </c>
      <c r="S29" s="16">
        <f t="shared" si="61"/>
        <v>39731.149999999987</v>
      </c>
      <c r="T29" s="16">
        <f t="shared" si="61"/>
        <v>43984.459999999992</v>
      </c>
      <c r="U29" s="16">
        <f t="shared" ref="U29:V29" si="67">U28</f>
        <v>42231.14999999998</v>
      </c>
      <c r="V29" s="16">
        <f t="shared" si="67"/>
        <v>46484.459999999985</v>
      </c>
      <c r="W29" s="16">
        <f t="shared" si="61"/>
        <v>48210.159999999996</v>
      </c>
      <c r="X29" s="16">
        <f t="shared" si="61"/>
        <v>48954.159999999989</v>
      </c>
      <c r="Y29" s="16">
        <f t="shared" si="61"/>
        <v>51238.44999999999</v>
      </c>
      <c r="Z29" s="16">
        <f t="shared" si="61"/>
        <v>56266.779999999992</v>
      </c>
      <c r="AA29" s="16">
        <f t="shared" si="6"/>
        <v>62766.779999999992</v>
      </c>
      <c r="AB29" s="16">
        <f t="shared" si="61"/>
        <v>65121.599999999955</v>
      </c>
      <c r="AC29" s="16">
        <f t="shared" si="61"/>
        <v>65865.609999999957</v>
      </c>
      <c r="AD29" s="16">
        <f t="shared" si="7"/>
        <v>74375.609999999957</v>
      </c>
      <c r="AE29" s="16">
        <f t="shared" si="61"/>
        <v>71441.12999999999</v>
      </c>
      <c r="AF29" s="27">
        <f t="shared" si="8"/>
        <v>79951.12999999999</v>
      </c>
      <c r="AG29" s="1"/>
      <c r="AH29" s="1"/>
      <c r="AI29" s="1"/>
      <c r="AJ29" s="1"/>
    </row>
    <row r="30" spans="1:36" ht="22" customHeight="1">
      <c r="A30" s="22">
        <v>28</v>
      </c>
      <c r="B30" s="14">
        <f t="shared" ref="B30:P30" si="68">B29</f>
        <v>17183.919999999995</v>
      </c>
      <c r="C30" s="14">
        <f t="shared" si="68"/>
        <v>19860.129999999986</v>
      </c>
      <c r="D30" s="14">
        <f t="shared" si="68"/>
        <v>21360.129999999986</v>
      </c>
      <c r="E30" s="14">
        <f t="shared" si="68"/>
        <v>23164.789999999986</v>
      </c>
      <c r="F30" s="14">
        <f t="shared" si="68"/>
        <v>22509.569999999989</v>
      </c>
      <c r="G30" s="14">
        <f t="shared" si="68"/>
        <v>25721.319999999996</v>
      </c>
      <c r="H30" s="14">
        <f t="shared" si="68"/>
        <v>28221.319999999996</v>
      </c>
      <c r="I30" s="14">
        <f t="shared" si="68"/>
        <v>30642.619999999995</v>
      </c>
      <c r="J30" s="14">
        <v>26626.48</v>
      </c>
      <c r="K30" s="14">
        <v>29930.53</v>
      </c>
      <c r="L30" s="14">
        <f t="shared" ref="L30:O30" si="69">L29</f>
        <v>27837.440000000002</v>
      </c>
      <c r="M30" s="14">
        <f t="shared" si="69"/>
        <v>30137.440000000002</v>
      </c>
      <c r="N30" s="14">
        <f t="shared" si="69"/>
        <v>30337.440000000002</v>
      </c>
      <c r="O30" s="14">
        <f t="shared" si="69"/>
        <v>32637.440000000002</v>
      </c>
      <c r="P30" s="14">
        <f t="shared" si="68"/>
        <v>33478.370000000003</v>
      </c>
      <c r="Q30" s="14">
        <f>Q29</f>
        <v>33561.5</v>
      </c>
      <c r="R30" s="14">
        <f t="shared" si="61"/>
        <v>39068.249999999993</v>
      </c>
      <c r="S30" s="14">
        <f t="shared" si="61"/>
        <v>39731.149999999987</v>
      </c>
      <c r="T30" s="14">
        <f t="shared" si="61"/>
        <v>43984.459999999992</v>
      </c>
      <c r="U30" s="14">
        <f t="shared" ref="U30:V30" si="70">U29</f>
        <v>42231.14999999998</v>
      </c>
      <c r="V30" s="14">
        <f t="shared" si="70"/>
        <v>46484.459999999985</v>
      </c>
      <c r="W30" s="14">
        <f t="shared" si="61"/>
        <v>48210.159999999996</v>
      </c>
      <c r="X30" s="14">
        <f t="shared" si="61"/>
        <v>48954.159999999989</v>
      </c>
      <c r="Y30" s="14">
        <f t="shared" si="61"/>
        <v>51238.44999999999</v>
      </c>
      <c r="Z30" s="14">
        <f t="shared" si="61"/>
        <v>56266.779999999992</v>
      </c>
      <c r="AA30" s="14">
        <f t="shared" si="6"/>
        <v>62766.779999999992</v>
      </c>
      <c r="AB30" s="14">
        <f t="shared" si="61"/>
        <v>65121.599999999955</v>
      </c>
      <c r="AC30" s="14">
        <f t="shared" si="61"/>
        <v>65865.609999999957</v>
      </c>
      <c r="AD30" s="14">
        <f t="shared" si="7"/>
        <v>74375.609999999957</v>
      </c>
      <c r="AE30" s="14">
        <f t="shared" si="61"/>
        <v>71441.12999999999</v>
      </c>
      <c r="AF30" s="23">
        <f t="shared" si="8"/>
        <v>79951.12999999999</v>
      </c>
      <c r="AG30" s="1"/>
      <c r="AH30" s="1"/>
      <c r="AI30" s="1"/>
      <c r="AJ30" s="1"/>
    </row>
    <row r="31" spans="1:36" ht="22" customHeight="1">
      <c r="A31" s="28">
        <v>29</v>
      </c>
      <c r="B31" s="17">
        <f>B30+419.35</f>
        <v>17603.269999999993</v>
      </c>
      <c r="C31" s="17">
        <f>C30+419.35</f>
        <v>20279.479999999985</v>
      </c>
      <c r="D31" s="17">
        <f>D30+419.35</f>
        <v>21779.479999999985</v>
      </c>
      <c r="E31" s="17">
        <f>E30+419.35</f>
        <v>23584.139999999985</v>
      </c>
      <c r="F31" s="17">
        <f>F30+623.6</f>
        <v>23133.169999999987</v>
      </c>
      <c r="G31" s="17">
        <f>G30+623.6</f>
        <v>26344.919999999995</v>
      </c>
      <c r="H31" s="17">
        <f>H30+623.6</f>
        <v>28844.919999999995</v>
      </c>
      <c r="I31" s="17">
        <f>I30+623.6</f>
        <v>31266.219999999994</v>
      </c>
      <c r="J31" s="17">
        <v>27214.78</v>
      </c>
      <c r="K31" s="17">
        <v>30518.83</v>
      </c>
      <c r="L31" s="17">
        <f t="shared" ref="L31:O31" si="71">L30+588.3</f>
        <v>28425.74</v>
      </c>
      <c r="M31" s="17">
        <f t="shared" si="71"/>
        <v>30725.74</v>
      </c>
      <c r="N31" s="17">
        <f t="shared" si="71"/>
        <v>30925.74</v>
      </c>
      <c r="O31" s="17">
        <f t="shared" si="71"/>
        <v>33225.740000000005</v>
      </c>
      <c r="P31" s="17">
        <f>P30+588.3</f>
        <v>34066.670000000006</v>
      </c>
      <c r="Q31" s="17">
        <f>Q30</f>
        <v>33561.5</v>
      </c>
      <c r="R31" s="17">
        <f t="shared" si="61"/>
        <v>39068.249999999993</v>
      </c>
      <c r="S31" s="17">
        <f t="shared" si="61"/>
        <v>39731.149999999987</v>
      </c>
      <c r="T31" s="17">
        <f t="shared" si="61"/>
        <v>43984.459999999992</v>
      </c>
      <c r="U31" s="17">
        <f t="shared" ref="U31:V31" si="72">U30</f>
        <v>42231.14999999998</v>
      </c>
      <c r="V31" s="17">
        <f t="shared" si="72"/>
        <v>46484.459999999985</v>
      </c>
      <c r="W31" s="17">
        <f t="shared" si="61"/>
        <v>48210.159999999996</v>
      </c>
      <c r="X31" s="17">
        <f t="shared" si="61"/>
        <v>48954.159999999989</v>
      </c>
      <c r="Y31" s="17">
        <f t="shared" si="61"/>
        <v>51238.44999999999</v>
      </c>
      <c r="Z31" s="17">
        <f t="shared" si="61"/>
        <v>56266.779999999992</v>
      </c>
      <c r="AA31" s="17">
        <f t="shared" si="6"/>
        <v>62766.779999999992</v>
      </c>
      <c r="AB31" s="17">
        <f t="shared" si="61"/>
        <v>65121.599999999955</v>
      </c>
      <c r="AC31" s="17">
        <f t="shared" si="61"/>
        <v>65865.609999999957</v>
      </c>
      <c r="AD31" s="17">
        <f t="shared" si="7"/>
        <v>74375.609999999957</v>
      </c>
      <c r="AE31" s="17">
        <f t="shared" si="61"/>
        <v>71441.12999999999</v>
      </c>
      <c r="AF31" s="29">
        <f t="shared" si="8"/>
        <v>79951.12999999999</v>
      </c>
      <c r="AG31" s="1"/>
      <c r="AH31" s="1"/>
      <c r="AI31" s="1"/>
      <c r="AJ31" s="1"/>
    </row>
    <row r="32" spans="1:36" ht="22" customHeight="1">
      <c r="A32" s="30">
        <v>30</v>
      </c>
      <c r="B32" s="31">
        <f t="shared" ref="B32:I32" si="73">B31+250.38</f>
        <v>17853.649999999994</v>
      </c>
      <c r="C32" s="31">
        <f t="shared" si="73"/>
        <v>20529.859999999986</v>
      </c>
      <c r="D32" s="31">
        <f t="shared" si="73"/>
        <v>22029.859999999986</v>
      </c>
      <c r="E32" s="31">
        <f t="shared" si="73"/>
        <v>23834.519999999986</v>
      </c>
      <c r="F32" s="31">
        <f t="shared" si="73"/>
        <v>23383.549999999988</v>
      </c>
      <c r="G32" s="31">
        <f t="shared" si="73"/>
        <v>26595.299999999996</v>
      </c>
      <c r="H32" s="31">
        <f t="shared" si="73"/>
        <v>29095.299999999996</v>
      </c>
      <c r="I32" s="31">
        <f t="shared" si="73"/>
        <v>31516.599999999995</v>
      </c>
      <c r="J32" s="31">
        <v>27465.16</v>
      </c>
      <c r="K32" s="31">
        <v>30769.21</v>
      </c>
      <c r="L32" s="31">
        <f t="shared" ref="L32:O32" si="74">L31+250.38</f>
        <v>28676.120000000003</v>
      </c>
      <c r="M32" s="31">
        <f t="shared" si="74"/>
        <v>30976.120000000003</v>
      </c>
      <c r="N32" s="31">
        <f t="shared" si="74"/>
        <v>31176.120000000003</v>
      </c>
      <c r="O32" s="31">
        <f t="shared" si="74"/>
        <v>33476.120000000003</v>
      </c>
      <c r="P32" s="31">
        <f t="shared" ref="P32:AE32" si="75">P31+250.38</f>
        <v>34317.050000000003</v>
      </c>
      <c r="Q32" s="31">
        <f t="shared" si="75"/>
        <v>33811.879999999997</v>
      </c>
      <c r="R32" s="31">
        <f t="shared" si="75"/>
        <v>39318.62999999999</v>
      </c>
      <c r="S32" s="31">
        <f t="shared" si="75"/>
        <v>39981.529999999984</v>
      </c>
      <c r="T32" s="31">
        <f t="shared" si="75"/>
        <v>44234.839999999989</v>
      </c>
      <c r="U32" s="31">
        <f t="shared" ref="U32:V32" si="76">U31+250.38</f>
        <v>42481.529999999977</v>
      </c>
      <c r="V32" s="31">
        <f t="shared" si="76"/>
        <v>46734.839999999982</v>
      </c>
      <c r="W32" s="31">
        <f t="shared" si="75"/>
        <v>48460.539999999994</v>
      </c>
      <c r="X32" s="31">
        <f t="shared" si="75"/>
        <v>49204.539999999986</v>
      </c>
      <c r="Y32" s="31">
        <f t="shared" si="75"/>
        <v>51488.829999999987</v>
      </c>
      <c r="Z32" s="31">
        <f t="shared" si="75"/>
        <v>56517.159999999989</v>
      </c>
      <c r="AA32" s="31">
        <f t="shared" si="6"/>
        <v>63017.159999999989</v>
      </c>
      <c r="AB32" s="31">
        <f t="shared" si="75"/>
        <v>65371.979999999952</v>
      </c>
      <c r="AC32" s="31">
        <f t="shared" si="75"/>
        <v>66115.989999999962</v>
      </c>
      <c r="AD32" s="31">
        <f t="shared" si="7"/>
        <v>74625.989999999962</v>
      </c>
      <c r="AE32" s="31">
        <f t="shared" si="75"/>
        <v>71691.509999999995</v>
      </c>
      <c r="AF32" s="32">
        <f t="shared" si="8"/>
        <v>80201.509999999995</v>
      </c>
      <c r="AG32" s="1"/>
      <c r="AH32" s="1"/>
      <c r="AI32" s="1"/>
      <c r="AJ32" s="1"/>
    </row>
    <row r="33" spans="1:36" s="13" customFormat="1" ht="22" customHeight="1">
      <c r="A33" s="12"/>
      <c r="B33" s="12" t="s">
        <v>10</v>
      </c>
      <c r="C33" s="12" t="s">
        <v>16</v>
      </c>
      <c r="D33" s="12" t="s">
        <v>16</v>
      </c>
      <c r="E33" s="12" t="s">
        <v>16</v>
      </c>
      <c r="F33" s="12" t="s">
        <v>12</v>
      </c>
      <c r="G33" s="12" t="s">
        <v>12</v>
      </c>
      <c r="H33" s="12" t="s">
        <v>12</v>
      </c>
      <c r="I33" s="12" t="s">
        <v>12</v>
      </c>
      <c r="J33" s="12" t="s">
        <v>21</v>
      </c>
      <c r="K33" s="12" t="s">
        <v>21</v>
      </c>
      <c r="L33" s="12" t="s">
        <v>21</v>
      </c>
      <c r="M33" s="12" t="s">
        <v>21</v>
      </c>
      <c r="N33" s="12" t="s">
        <v>21</v>
      </c>
      <c r="O33" s="12" t="s">
        <v>21</v>
      </c>
      <c r="P33" s="12" t="s">
        <v>21</v>
      </c>
      <c r="Q33" s="12" t="s">
        <v>26</v>
      </c>
      <c r="R33" s="12" t="s">
        <v>26</v>
      </c>
      <c r="S33" s="12" t="s">
        <v>26</v>
      </c>
      <c r="T33" s="12" t="s">
        <v>26</v>
      </c>
      <c r="U33" s="12" t="s">
        <v>26</v>
      </c>
      <c r="V33" s="12" t="s">
        <v>26</v>
      </c>
      <c r="W33" s="12" t="s">
        <v>26</v>
      </c>
      <c r="X33" s="12" t="s">
        <v>26</v>
      </c>
      <c r="Y33" s="12" t="s">
        <v>26</v>
      </c>
      <c r="Z33" s="12" t="s">
        <v>26</v>
      </c>
      <c r="AA33" s="12" t="s">
        <v>26</v>
      </c>
      <c r="AB33" s="12" t="s">
        <v>26</v>
      </c>
      <c r="AC33" s="12" t="s">
        <v>26</v>
      </c>
      <c r="AD33" s="12" t="s">
        <v>26</v>
      </c>
      <c r="AE33" s="12" t="s">
        <v>26</v>
      </c>
      <c r="AF33" s="12" t="s">
        <v>26</v>
      </c>
      <c r="AG33" s="12"/>
      <c r="AH33" s="12"/>
      <c r="AI33" s="12"/>
      <c r="AJ33" s="12"/>
    </row>
    <row r="34" spans="1:36" s="13" customFormat="1" ht="22" customHeight="1">
      <c r="A34" s="12"/>
      <c r="B34" s="12" t="s">
        <v>32</v>
      </c>
      <c r="C34" s="12" t="s">
        <v>17</v>
      </c>
      <c r="D34" s="12" t="s">
        <v>17</v>
      </c>
      <c r="E34" s="12" t="s">
        <v>17</v>
      </c>
      <c r="F34" s="12" t="s">
        <v>13</v>
      </c>
      <c r="G34" s="12" t="s">
        <v>13</v>
      </c>
      <c r="H34" s="12" t="s">
        <v>13</v>
      </c>
      <c r="I34" s="12" t="s">
        <v>13</v>
      </c>
      <c r="J34" s="12" t="s">
        <v>22</v>
      </c>
      <c r="K34" s="12" t="s">
        <v>22</v>
      </c>
      <c r="L34" s="12" t="s">
        <v>22</v>
      </c>
      <c r="M34" s="12" t="s">
        <v>22</v>
      </c>
      <c r="N34" s="12" t="s">
        <v>22</v>
      </c>
      <c r="O34" s="12" t="s">
        <v>22</v>
      </c>
      <c r="P34" s="12" t="s">
        <v>22</v>
      </c>
      <c r="Q34" s="12" t="s">
        <v>27</v>
      </c>
      <c r="R34" s="12" t="s">
        <v>27</v>
      </c>
      <c r="S34" s="12" t="s">
        <v>28</v>
      </c>
      <c r="T34" s="12" t="s">
        <v>27</v>
      </c>
      <c r="U34" s="12" t="s">
        <v>28</v>
      </c>
      <c r="V34" s="12" t="s">
        <v>27</v>
      </c>
      <c r="W34" s="12" t="s">
        <v>29</v>
      </c>
      <c r="X34" s="12" t="s">
        <v>29</v>
      </c>
      <c r="Y34" s="12" t="s">
        <v>29</v>
      </c>
      <c r="Z34" s="12" t="s">
        <v>29</v>
      </c>
      <c r="AA34" s="12" t="s">
        <v>29</v>
      </c>
      <c r="AB34" s="12" t="s">
        <v>30</v>
      </c>
      <c r="AC34" s="12" t="s">
        <v>30</v>
      </c>
      <c r="AD34" s="12" t="s">
        <v>30</v>
      </c>
      <c r="AE34" s="12" t="s">
        <v>30</v>
      </c>
      <c r="AF34" s="12" t="s">
        <v>30</v>
      </c>
      <c r="AG34" s="12"/>
      <c r="AH34" s="12"/>
      <c r="AI34" s="12"/>
      <c r="AJ34" s="12"/>
    </row>
    <row r="35" spans="1:36" s="13" customFormat="1" ht="22" customHeight="1">
      <c r="A35" s="12"/>
      <c r="B35" s="12" t="s">
        <v>33</v>
      </c>
      <c r="C35" s="12" t="s">
        <v>18</v>
      </c>
      <c r="D35" s="12" t="s">
        <v>18</v>
      </c>
      <c r="E35" s="12" t="s">
        <v>18</v>
      </c>
      <c r="F35" s="12" t="s">
        <v>14</v>
      </c>
      <c r="G35" s="12" t="s">
        <v>14</v>
      </c>
      <c r="H35" s="12" t="s">
        <v>14</v>
      </c>
      <c r="I35" s="12" t="s">
        <v>14</v>
      </c>
      <c r="J35" s="12" t="s">
        <v>23</v>
      </c>
      <c r="K35" s="12" t="s">
        <v>23</v>
      </c>
      <c r="L35" s="12" t="s">
        <v>23</v>
      </c>
      <c r="M35" s="12" t="s">
        <v>23</v>
      </c>
      <c r="N35" s="12" t="s">
        <v>23</v>
      </c>
      <c r="O35" s="12" t="s">
        <v>23</v>
      </c>
      <c r="P35" s="12" t="s">
        <v>23</v>
      </c>
      <c r="AF35" s="12"/>
      <c r="AG35" s="12"/>
      <c r="AH35" s="12"/>
      <c r="AI35" s="12"/>
      <c r="AJ35" s="12"/>
    </row>
    <row r="36" spans="1:36" s="13" customFormat="1" ht="22" customHeight="1">
      <c r="A36" s="12"/>
      <c r="B36" s="12" t="s">
        <v>34</v>
      </c>
      <c r="C36" s="12" t="s">
        <v>19</v>
      </c>
      <c r="D36" s="12" t="s">
        <v>19</v>
      </c>
      <c r="E36" s="12" t="s">
        <v>19</v>
      </c>
      <c r="F36" s="12" t="s">
        <v>15</v>
      </c>
      <c r="G36" s="12" t="s">
        <v>15</v>
      </c>
      <c r="H36" s="12" t="s">
        <v>15</v>
      </c>
      <c r="I36" s="12" t="s">
        <v>15</v>
      </c>
      <c r="J36" s="12" t="s">
        <v>24</v>
      </c>
      <c r="K36" s="12" t="s">
        <v>24</v>
      </c>
      <c r="L36" s="12" t="s">
        <v>24</v>
      </c>
      <c r="M36" s="12" t="s">
        <v>24</v>
      </c>
      <c r="N36" s="12" t="s">
        <v>24</v>
      </c>
      <c r="O36" s="12" t="s">
        <v>24</v>
      </c>
      <c r="P36" s="12" t="s">
        <v>24</v>
      </c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</row>
    <row r="37" spans="1:36" s="13" customFormat="1" ht="22" customHeight="1">
      <c r="A37" s="12"/>
      <c r="B37" s="13" t="s">
        <v>18</v>
      </c>
      <c r="F37" s="12" t="s">
        <v>20</v>
      </c>
      <c r="G37" s="12" t="s">
        <v>20</v>
      </c>
      <c r="H37" s="12" t="s">
        <v>20</v>
      </c>
      <c r="I37" s="12" t="s">
        <v>20</v>
      </c>
      <c r="J37" s="12" t="s">
        <v>25</v>
      </c>
      <c r="K37" s="12" t="s">
        <v>25</v>
      </c>
      <c r="L37" s="12" t="s">
        <v>25</v>
      </c>
      <c r="M37" s="12" t="s">
        <v>25</v>
      </c>
      <c r="N37" s="12" t="s">
        <v>25</v>
      </c>
      <c r="O37" s="12" t="s">
        <v>25</v>
      </c>
      <c r="P37" s="12" t="s">
        <v>25</v>
      </c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</row>
    <row r="38" spans="1:36" s="13" customFormat="1" ht="22" customHeight="1">
      <c r="A38" s="12"/>
      <c r="B38" s="12" t="s">
        <v>19</v>
      </c>
      <c r="AF38" s="12" t="s">
        <v>11</v>
      </c>
      <c r="AG38" s="12"/>
      <c r="AH38" s="12"/>
      <c r="AI38" s="12"/>
      <c r="AJ38" s="12"/>
    </row>
    <row r="39" spans="1:36" s="13" customFormat="1" ht="22" customHeight="1">
      <c r="B39" s="12" t="s">
        <v>11</v>
      </c>
      <c r="C39" s="12" t="s">
        <v>11</v>
      </c>
      <c r="D39" s="12" t="s">
        <v>11</v>
      </c>
      <c r="E39" s="12" t="s">
        <v>11</v>
      </c>
      <c r="F39" s="12" t="s">
        <v>11</v>
      </c>
      <c r="G39" s="12" t="s">
        <v>11</v>
      </c>
      <c r="H39" s="12" t="s">
        <v>11</v>
      </c>
      <c r="I39" s="12" t="s">
        <v>11</v>
      </c>
      <c r="J39" s="12" t="s">
        <v>11</v>
      </c>
      <c r="K39" s="12" t="s">
        <v>11</v>
      </c>
      <c r="L39" s="12" t="s">
        <v>11</v>
      </c>
      <c r="M39" s="12" t="s">
        <v>11</v>
      </c>
      <c r="N39" s="12" t="s">
        <v>11</v>
      </c>
      <c r="O39" s="12" t="s">
        <v>11</v>
      </c>
      <c r="P39" s="12" t="s">
        <v>11</v>
      </c>
      <c r="Q39" s="12" t="s">
        <v>11</v>
      </c>
      <c r="R39" s="12" t="s">
        <v>11</v>
      </c>
      <c r="S39" s="12" t="s">
        <v>11</v>
      </c>
      <c r="T39" s="12" t="s">
        <v>11</v>
      </c>
      <c r="U39" s="12" t="s">
        <v>11</v>
      </c>
      <c r="V39" s="12" t="s">
        <v>11</v>
      </c>
      <c r="W39" s="12" t="s">
        <v>11</v>
      </c>
      <c r="X39" s="12" t="s">
        <v>11</v>
      </c>
      <c r="Y39" s="12" t="s">
        <v>11</v>
      </c>
      <c r="Z39" s="12" t="s">
        <v>11</v>
      </c>
      <c r="AA39" s="12" t="s">
        <v>11</v>
      </c>
      <c r="AB39" s="12" t="s">
        <v>11</v>
      </c>
      <c r="AC39" s="12" t="s">
        <v>11</v>
      </c>
      <c r="AD39" s="12" t="s">
        <v>11</v>
      </c>
      <c r="AE39" s="12" t="s">
        <v>11</v>
      </c>
    </row>
  </sheetData>
  <printOptions horizontalCentered="1" verticalCentered="1"/>
  <pageMargins left="0.19685039370078741" right="0.19685039370078741" top="0.39370078740157483" bottom="0.39370078740157483" header="0.11811023622047245" footer="0.11811023622047245"/>
  <pageSetup paperSize="9" scale="48" orientation="landscape" r:id="rId1"/>
  <headerFooter alignWithMargins="0">
    <oddHeader>&amp;C&amp;"Times New Roman,Gras italique"&amp;12&amp;UAgents statutaires et contractuels</oddHeader>
    <oddFooter>&amp;L&amp;"Times New Roman,Gras italique"&amp;11&amp;A&amp;R&amp;"Times New Roman,Italique"&amp;8&amp;F</oddFooter>
  </headerFooter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J36"/>
  <sheetViews>
    <sheetView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F34" sqref="F34"/>
    </sheetView>
  </sheetViews>
  <sheetFormatPr baseColWidth="10" defaultColWidth="12" defaultRowHeight="14"/>
  <cols>
    <col min="1" max="1" width="3.796875" style="11" customWidth="1"/>
    <col min="2" max="31" width="11.3984375" style="4" customWidth="1"/>
    <col min="32" max="32" width="12" style="4" customWidth="1"/>
    <col min="33" max="16384" width="12" style="4"/>
  </cols>
  <sheetData>
    <row r="1" spans="1:36" s="10" customFormat="1" ht="30">
      <c r="A1" s="6"/>
      <c r="B1" s="7" t="s">
        <v>0</v>
      </c>
      <c r="C1" s="7" t="s">
        <v>1</v>
      </c>
      <c r="D1" s="7" t="s">
        <v>35</v>
      </c>
      <c r="E1" s="7" t="s">
        <v>2</v>
      </c>
      <c r="F1" s="7" t="s">
        <v>3</v>
      </c>
      <c r="G1" s="7" t="s">
        <v>4</v>
      </c>
      <c r="H1" s="7" t="s">
        <v>36</v>
      </c>
      <c r="I1" s="7" t="s">
        <v>5</v>
      </c>
      <c r="J1" s="7" t="s">
        <v>46</v>
      </c>
      <c r="K1" s="7" t="s">
        <v>49</v>
      </c>
      <c r="L1" s="7" t="s">
        <v>47</v>
      </c>
      <c r="M1" s="7" t="s">
        <v>50</v>
      </c>
      <c r="N1" s="7" t="s">
        <v>48</v>
      </c>
      <c r="O1" s="7" t="s">
        <v>51</v>
      </c>
      <c r="P1" s="7" t="s">
        <v>6</v>
      </c>
      <c r="Q1" s="7" t="s">
        <v>40</v>
      </c>
      <c r="R1" s="8" t="s">
        <v>52</v>
      </c>
      <c r="S1" s="7" t="s">
        <v>41</v>
      </c>
      <c r="T1" s="8" t="s">
        <v>53</v>
      </c>
      <c r="U1" s="7" t="s">
        <v>42</v>
      </c>
      <c r="V1" s="8" t="s">
        <v>54</v>
      </c>
      <c r="W1" s="7" t="s">
        <v>43</v>
      </c>
      <c r="X1" s="7" t="s">
        <v>44</v>
      </c>
      <c r="Y1" s="7" t="s">
        <v>45</v>
      </c>
      <c r="Z1" s="7" t="s">
        <v>7</v>
      </c>
      <c r="AA1" s="7" t="s">
        <v>37</v>
      </c>
      <c r="AB1" s="7" t="s">
        <v>31</v>
      </c>
      <c r="AC1" s="7" t="s">
        <v>8</v>
      </c>
      <c r="AD1" s="7" t="s">
        <v>38</v>
      </c>
      <c r="AE1" s="7" t="s">
        <v>9</v>
      </c>
      <c r="AF1" s="7" t="s">
        <v>39</v>
      </c>
      <c r="AG1" s="9"/>
      <c r="AH1" s="9"/>
      <c r="AI1" s="9"/>
      <c r="AJ1" s="9"/>
    </row>
    <row r="2" spans="1:36" s="13" customFormat="1" ht="19.5" customHeight="1">
      <c r="A2" s="7">
        <v>0</v>
      </c>
      <c r="B2" s="33">
        <f>ROUND(Barèmes!B2*Paramètres!$C$4,2)</f>
        <v>26513.43</v>
      </c>
      <c r="C2" s="33">
        <f>ROUND(Barèmes!C2*Paramètres!$C$4,2)</f>
        <v>30888.38</v>
      </c>
      <c r="D2" s="34">
        <f>ROUND(Barèmes!D2*Paramètres!$C$4,2)</f>
        <v>33888.230000000003</v>
      </c>
      <c r="E2" s="35">
        <f>ROUND(Barèmes!E2*Paramètres!$C$4,2)</f>
        <v>37497.370000000003</v>
      </c>
      <c r="F2" s="33">
        <f>ROUND(Barèmes!F2*Paramètres!$C$4,2)</f>
        <v>27335.41</v>
      </c>
      <c r="G2" s="34">
        <f>ROUND(Barèmes!G2*Paramètres!$C$4,2)</f>
        <v>33758.589999999997</v>
      </c>
      <c r="H2" s="35">
        <f>ROUND(Barèmes!H2*Paramètres!$C$4,2)</f>
        <v>38758.339999999997</v>
      </c>
      <c r="I2" s="35">
        <f>ROUND(Barèmes!I2*Paramètres!$C$4,2)</f>
        <v>43600.7</v>
      </c>
      <c r="J2" s="34">
        <f>ROUND(Barèmes!J2*Paramètres!$C$4,2)</f>
        <v>36267.75</v>
      </c>
      <c r="K2" s="35">
        <f>ROUND(Barèmes!K2*Paramètres!$C$4,2)</f>
        <v>42875.519999999997</v>
      </c>
      <c r="L2" s="36">
        <f>ROUND(Barèmes!L2*Paramètres!$C$4,2)</f>
        <v>38689.550000000003</v>
      </c>
      <c r="M2" s="35">
        <f>ROUND(Barèmes!M2*Paramètres!$C$4,2)</f>
        <v>43289.32</v>
      </c>
      <c r="N2" s="35">
        <f>ROUND(Barèmes!N2*Paramètres!$C$4,2)</f>
        <v>43689.3</v>
      </c>
      <c r="O2" s="35">
        <f>ROUND(Barèmes!O2*Paramètres!$C$4,2)</f>
        <v>48289.07</v>
      </c>
      <c r="P2" s="35">
        <f>ROUND(Barèmes!P2*Paramètres!$C$4,2)</f>
        <v>49970.84</v>
      </c>
      <c r="Q2" s="35">
        <f>ROUND(Barèmes!Q2*Paramètres!$C$4,2)</f>
        <v>42222.65</v>
      </c>
      <c r="R2" s="35">
        <f>ROUND(Barèmes!R2*Paramètres!$C$4,2)</f>
        <v>53235.6</v>
      </c>
      <c r="S2" s="35">
        <f>ROUND(Barèmes!S2*Paramètres!$C$4,2)</f>
        <v>51011.71</v>
      </c>
      <c r="T2" s="35">
        <f>ROUND(Barèmes!T2*Paramètres!$C$4,2)</f>
        <v>63067.53</v>
      </c>
      <c r="U2" s="35">
        <f>ROUND(Barèmes!U2*Paramètres!$C$4,2)</f>
        <v>56011.46</v>
      </c>
      <c r="V2" s="35">
        <f>ROUND(Barèmes!V2*Paramètres!$C$4,2)</f>
        <v>68067.28</v>
      </c>
      <c r="W2" s="35">
        <f>ROUND(Barèmes!W2*Paramètres!$C$4,2)</f>
        <v>65465.21</v>
      </c>
      <c r="X2" s="35">
        <f>ROUND(Barèmes!X2*Paramètres!$C$4,2)</f>
        <v>66953.13</v>
      </c>
      <c r="Y2" s="35">
        <f>ROUND(Barèmes!Y2*Paramètres!$C$4,2)</f>
        <v>71521.48</v>
      </c>
      <c r="Z2" s="35">
        <f>ROUND(Barèmes!Z2*Paramètres!$C$4,2)</f>
        <v>81577.64</v>
      </c>
      <c r="AA2" s="35">
        <f>ROUND(Barèmes!AA2*Paramètres!$C$4,2)</f>
        <v>94576.99</v>
      </c>
      <c r="AB2" s="35">
        <f>ROUND(Barèmes!AB2*Paramètres!$C$4,2)</f>
        <v>92328.54</v>
      </c>
      <c r="AC2" s="35">
        <f>ROUND(Barèmes!AC2*Paramètres!$C$4,2)</f>
        <v>93816.49</v>
      </c>
      <c r="AD2" s="35">
        <f>ROUND(Barèmes!AD2*Paramètres!$C$4,2)</f>
        <v>110835.64</v>
      </c>
      <c r="AE2" s="35">
        <f>ROUND(Barèmes!AE2*Paramètres!$C$4,2)</f>
        <v>104966.97</v>
      </c>
      <c r="AF2" s="35">
        <f>ROUND(Barèmes!AF2*Paramètres!$C$4,2)</f>
        <v>121986.12</v>
      </c>
      <c r="AG2" s="12"/>
      <c r="AH2" s="12"/>
      <c r="AI2" s="12"/>
      <c r="AJ2" s="12"/>
    </row>
    <row r="3" spans="1:36" s="13" customFormat="1" ht="19.5" customHeight="1">
      <c r="A3" s="7">
        <v>1</v>
      </c>
      <c r="B3" s="33">
        <f>ROUND(Barèmes!B3*Paramètres!$C$4,2)</f>
        <v>26739.360000000001</v>
      </c>
      <c r="C3" s="33">
        <f>ROUND(Barèmes!C3*Paramètres!$C$4,2)</f>
        <v>31168.54</v>
      </c>
      <c r="D3" s="34">
        <f>ROUND(Barèmes!D3*Paramètres!$C$4,2)</f>
        <v>34168.39</v>
      </c>
      <c r="E3" s="35">
        <f>ROUND(Barèmes!E3*Paramètres!$C$4,2)</f>
        <v>37777.53</v>
      </c>
      <c r="F3" s="33">
        <f>ROUND(Barèmes!F3*Paramètres!$C$4,2)</f>
        <v>27870.01</v>
      </c>
      <c r="G3" s="34">
        <f>ROUND(Barèmes!G3*Paramètres!$C$4,2)</f>
        <v>34293.19</v>
      </c>
      <c r="H3" s="35">
        <f>ROUND(Barèmes!H3*Paramètres!$C$4,2)</f>
        <v>39292.94</v>
      </c>
      <c r="I3" s="35">
        <f>ROUND(Barèmes!I3*Paramètres!$C$4,2)</f>
        <v>44135.29</v>
      </c>
      <c r="J3" s="38">
        <f>ROUND(Barèmes!J3*Paramètres!$C$4,2)</f>
        <v>36772.080000000002</v>
      </c>
      <c r="K3" s="35">
        <f>ROUND(Barèmes!K3*Paramètres!$C$4,2)</f>
        <v>43379.85</v>
      </c>
      <c r="L3" s="36">
        <f>ROUND(Barèmes!L3*Paramètres!$C$4,2)</f>
        <v>39193.879999999997</v>
      </c>
      <c r="M3" s="35">
        <f>ROUND(Barèmes!M3*Paramètres!$C$4,2)</f>
        <v>43793.65</v>
      </c>
      <c r="N3" s="35">
        <f>ROUND(Barèmes!N3*Paramètres!$C$4,2)</f>
        <v>44193.63</v>
      </c>
      <c r="O3" s="35">
        <f>ROUND(Barèmes!O3*Paramètres!$C$4,2)</f>
        <v>48793.4</v>
      </c>
      <c r="P3" s="35">
        <f>ROUND(Barèmes!P3*Paramètres!$C$4,2)</f>
        <v>50475.18</v>
      </c>
      <c r="Q3" s="35">
        <f>ROUND(Barèmes!Q3*Paramètres!$C$4,2)</f>
        <v>43469.79</v>
      </c>
      <c r="R3" s="35">
        <f>ROUND(Barèmes!R3*Paramètres!$C$4,2)</f>
        <v>54482.74</v>
      </c>
      <c r="S3" s="35">
        <f>ROUND(Barèmes!S3*Paramètres!$C$4,2)</f>
        <v>52258.85</v>
      </c>
      <c r="T3" s="35">
        <f>ROUND(Barèmes!T3*Paramètres!$C$4,2)</f>
        <v>64314.66</v>
      </c>
      <c r="U3" s="35">
        <f>ROUND(Barèmes!U3*Paramètres!$C$4,2)</f>
        <v>57258.6</v>
      </c>
      <c r="V3" s="35">
        <f>ROUND(Barèmes!V3*Paramètres!$C$4,2)</f>
        <v>69314.41</v>
      </c>
      <c r="W3" s="35">
        <f>ROUND(Barèmes!W3*Paramètres!$C$4,2)</f>
        <v>66712.34</v>
      </c>
      <c r="X3" s="35">
        <f>ROUND(Barèmes!X3*Paramètres!$C$4,2)</f>
        <v>68200.27</v>
      </c>
      <c r="Y3" s="35">
        <f>ROUND(Barèmes!Y3*Paramètres!$C$4,2)</f>
        <v>72768.62</v>
      </c>
      <c r="Z3" s="35">
        <f>ROUND(Barèmes!Z3*Paramètres!$C$4,2)</f>
        <v>82824.78</v>
      </c>
      <c r="AA3" s="35">
        <f>ROUND(Barèmes!AA3*Paramètres!$C$4,2)</f>
        <v>95824.13</v>
      </c>
      <c r="AB3" s="35">
        <f>ROUND(Barèmes!AB3*Paramètres!$C$4,2)</f>
        <v>93575.679999999993</v>
      </c>
      <c r="AC3" s="35">
        <f>ROUND(Barèmes!AC3*Paramètres!$C$4,2)</f>
        <v>95063.63</v>
      </c>
      <c r="AD3" s="35">
        <f>ROUND(Barèmes!AD3*Paramètres!$C$4,2)</f>
        <v>112082.78</v>
      </c>
      <c r="AE3" s="35">
        <f>ROUND(Barèmes!AE3*Paramètres!$C$4,2)</f>
        <v>106214.11</v>
      </c>
      <c r="AF3" s="35">
        <f>ROUND(Barèmes!AF3*Paramètres!$C$4,2)</f>
        <v>123233.26</v>
      </c>
      <c r="AG3" s="12"/>
      <c r="AH3" s="12"/>
      <c r="AI3" s="12"/>
      <c r="AJ3" s="12"/>
    </row>
    <row r="4" spans="1:36" s="13" customFormat="1" ht="19.5" customHeight="1">
      <c r="A4" s="7">
        <v>2</v>
      </c>
      <c r="B4" s="33">
        <f>ROUND(Barèmes!B4*Paramètres!$C$4,2)</f>
        <v>26965.29</v>
      </c>
      <c r="C4" s="33">
        <f>ROUND(Barèmes!C4*Paramètres!$C$4,2)</f>
        <v>31448.71</v>
      </c>
      <c r="D4" s="34">
        <f>ROUND(Barèmes!D4*Paramètres!$C$4,2)</f>
        <v>34448.559999999998</v>
      </c>
      <c r="E4" s="35">
        <f>ROUND(Barèmes!E4*Paramètres!$C$4,2)</f>
        <v>38057.699999999997</v>
      </c>
      <c r="F4" s="33">
        <f>ROUND(Barèmes!F4*Paramètres!$C$4,2)</f>
        <v>28404.6</v>
      </c>
      <c r="G4" s="34">
        <f>ROUND(Barèmes!G4*Paramètres!$C$4,2)</f>
        <v>34827.78</v>
      </c>
      <c r="H4" s="35">
        <f>ROUND(Barèmes!H4*Paramètres!$C$4,2)</f>
        <v>39827.53</v>
      </c>
      <c r="I4" s="35">
        <f>ROUND(Barèmes!I4*Paramètres!$C$4,2)</f>
        <v>44669.89</v>
      </c>
      <c r="J4" s="38">
        <f>ROUND(Barèmes!J4*Paramètres!$C$4,2)</f>
        <v>37276.42</v>
      </c>
      <c r="K4" s="35">
        <f>ROUND(Barèmes!K4*Paramètres!$C$4,2)</f>
        <v>43884.19</v>
      </c>
      <c r="L4" s="36">
        <f>ROUND(Barèmes!L4*Paramètres!$C$4,2)</f>
        <v>39698.21</v>
      </c>
      <c r="M4" s="35">
        <f>ROUND(Barèmes!M4*Paramètres!$C$4,2)</f>
        <v>44297.98</v>
      </c>
      <c r="N4" s="35">
        <f>ROUND(Barèmes!N4*Paramètres!$C$4,2)</f>
        <v>44697.96</v>
      </c>
      <c r="O4" s="35">
        <f>ROUND(Barèmes!O4*Paramètres!$C$4,2)</f>
        <v>49297.73</v>
      </c>
      <c r="P4" s="35">
        <f>ROUND(Barèmes!P4*Paramètres!$C$4,2)</f>
        <v>50979.51</v>
      </c>
      <c r="Q4" s="35">
        <f>ROUND(Barèmes!Q4*Paramètres!$C$4,2)</f>
        <v>44716.92</v>
      </c>
      <c r="R4" s="35">
        <f>ROUND(Barèmes!R4*Paramètres!$C$4,2)</f>
        <v>55729.87</v>
      </c>
      <c r="S4" s="35">
        <f>ROUND(Barèmes!S4*Paramètres!$C$4,2)</f>
        <v>53505.98</v>
      </c>
      <c r="T4" s="35">
        <f>ROUND(Barèmes!T4*Paramètres!$C$4,2)</f>
        <v>65561.8</v>
      </c>
      <c r="U4" s="35">
        <f>ROUND(Barèmes!U4*Paramètres!$C$4,2)</f>
        <v>58505.73</v>
      </c>
      <c r="V4" s="35">
        <f>ROUND(Barèmes!V4*Paramètres!$C$4,2)</f>
        <v>70561.55</v>
      </c>
      <c r="W4" s="35">
        <f>ROUND(Barèmes!W4*Paramètres!$C$4,2)</f>
        <v>67959.48</v>
      </c>
      <c r="X4" s="35">
        <f>ROUND(Barèmes!X4*Paramètres!$C$4,2)</f>
        <v>69447.41</v>
      </c>
      <c r="Y4" s="35">
        <f>ROUND(Barèmes!Y4*Paramètres!$C$4,2)</f>
        <v>74015.759999999995</v>
      </c>
      <c r="Z4" s="35">
        <f>ROUND(Barèmes!Z4*Paramètres!$C$4,2)</f>
        <v>84071.92</v>
      </c>
      <c r="AA4" s="35">
        <f>ROUND(Barèmes!AA4*Paramètres!$C$4,2)</f>
        <v>97071.27</v>
      </c>
      <c r="AB4" s="35">
        <f>ROUND(Barèmes!AB4*Paramètres!$C$4,2)</f>
        <v>94822.82</v>
      </c>
      <c r="AC4" s="35">
        <f>ROUND(Barèmes!AC4*Paramètres!$C$4,2)</f>
        <v>96310.76</v>
      </c>
      <c r="AD4" s="35">
        <f>ROUND(Barèmes!AD4*Paramètres!$C$4,2)</f>
        <v>113329.91</v>
      </c>
      <c r="AE4" s="35">
        <f>ROUND(Barèmes!AE4*Paramètres!$C$4,2)</f>
        <v>107461.25</v>
      </c>
      <c r="AF4" s="35">
        <f>ROUND(Barèmes!AF4*Paramètres!$C$4,2)</f>
        <v>124480.4</v>
      </c>
      <c r="AG4" s="12"/>
      <c r="AH4" s="12"/>
      <c r="AI4" s="12"/>
      <c r="AJ4" s="12"/>
    </row>
    <row r="5" spans="1:36" s="13" customFormat="1" ht="19.5" customHeight="1">
      <c r="A5" s="7">
        <v>3</v>
      </c>
      <c r="B5" s="33">
        <f>ROUND(Barèmes!B5*Paramètres!$C$4,2)</f>
        <v>27191.22</v>
      </c>
      <c r="C5" s="33">
        <f>ROUND(Barèmes!C5*Paramètres!$C$4,2)</f>
        <v>31728.87</v>
      </c>
      <c r="D5" s="34">
        <f>ROUND(Barèmes!D5*Paramètres!$C$4,2)</f>
        <v>34728.720000000001</v>
      </c>
      <c r="E5" s="35">
        <f>ROUND(Barèmes!E5*Paramètres!$C$4,2)</f>
        <v>38337.86</v>
      </c>
      <c r="F5" s="33">
        <f>ROUND(Barèmes!F5*Paramètres!$C$4,2)</f>
        <v>28939.19</v>
      </c>
      <c r="G5" s="34">
        <f>ROUND(Barèmes!G5*Paramètres!$C$4,2)</f>
        <v>35362.370000000003</v>
      </c>
      <c r="H5" s="35">
        <f>ROUND(Barèmes!H5*Paramètres!$C$4,2)</f>
        <v>40362.120000000003</v>
      </c>
      <c r="I5" s="35">
        <f>ROUND(Barèmes!I5*Paramètres!$C$4,2)</f>
        <v>45204.480000000003</v>
      </c>
      <c r="J5" s="35">
        <f>ROUND(Barèmes!J5*Paramètres!$C$4,2)</f>
        <v>37780.75</v>
      </c>
      <c r="K5" s="35">
        <f>ROUND(Barèmes!K5*Paramètres!$C$4,2)</f>
        <v>44388.52</v>
      </c>
      <c r="L5" s="36">
        <f>ROUND(Barèmes!L5*Paramètres!$C$4,2)</f>
        <v>40202.550000000003</v>
      </c>
      <c r="M5" s="35">
        <f>ROUND(Barèmes!M5*Paramètres!$C$4,2)</f>
        <v>44802.32</v>
      </c>
      <c r="N5" s="35">
        <f>ROUND(Barèmes!N5*Paramètres!$C$4,2)</f>
        <v>45202.3</v>
      </c>
      <c r="O5" s="35">
        <f>ROUND(Barèmes!O5*Paramètres!$C$4,2)</f>
        <v>49802.07</v>
      </c>
      <c r="P5" s="35">
        <f>ROUND(Barèmes!P5*Paramètres!$C$4,2)</f>
        <v>51483.85</v>
      </c>
      <c r="Q5" s="35">
        <f>ROUND(Barèmes!Q5*Paramètres!$C$4,2)</f>
        <v>45964.06</v>
      </c>
      <c r="R5" s="35">
        <f>ROUND(Barèmes!R5*Paramètres!$C$4,2)</f>
        <v>56977.01</v>
      </c>
      <c r="S5" s="35">
        <f>ROUND(Barèmes!S5*Paramètres!$C$4,2)</f>
        <v>54753.120000000003</v>
      </c>
      <c r="T5" s="35">
        <f>ROUND(Barèmes!T5*Paramètres!$C$4,2)</f>
        <v>66808.94</v>
      </c>
      <c r="U5" s="35">
        <f>ROUND(Barèmes!U5*Paramètres!$C$4,2)</f>
        <v>59752.87</v>
      </c>
      <c r="V5" s="35">
        <f>ROUND(Barèmes!V5*Paramètres!$C$4,2)</f>
        <v>71808.69</v>
      </c>
      <c r="W5" s="35">
        <f>ROUND(Barèmes!W5*Paramètres!$C$4,2)</f>
        <v>69206.62</v>
      </c>
      <c r="X5" s="35">
        <f>ROUND(Barèmes!X5*Paramètres!$C$4,2)</f>
        <v>70694.55</v>
      </c>
      <c r="Y5" s="35">
        <f>ROUND(Barèmes!Y5*Paramètres!$C$4,2)</f>
        <v>75262.899999999994</v>
      </c>
      <c r="Z5" s="35">
        <f>ROUND(Barèmes!Z5*Paramètres!$C$4,2)</f>
        <v>85319.05</v>
      </c>
      <c r="AA5" s="35">
        <f>ROUND(Barèmes!AA5*Paramètres!$C$4,2)</f>
        <v>98318.399999999994</v>
      </c>
      <c r="AB5" s="35">
        <f>ROUND(Barèmes!AB5*Paramètres!$C$4,2)</f>
        <v>96069.96</v>
      </c>
      <c r="AC5" s="35">
        <f>ROUND(Barèmes!AC5*Paramètres!$C$4,2)</f>
        <v>97557.9</v>
      </c>
      <c r="AD5" s="35">
        <f>ROUND(Barèmes!AD5*Paramètres!$C$4,2)</f>
        <v>114577.05</v>
      </c>
      <c r="AE5" s="35">
        <f>ROUND(Barèmes!AE5*Paramètres!$C$4,2)</f>
        <v>108708.38</v>
      </c>
      <c r="AF5" s="35">
        <f>ROUND(Barèmes!AF5*Paramètres!$C$4,2)</f>
        <v>125727.53</v>
      </c>
      <c r="AG5" s="12"/>
      <c r="AH5" s="12"/>
      <c r="AI5" s="12"/>
      <c r="AJ5" s="12"/>
    </row>
    <row r="6" spans="1:36" s="13" customFormat="1" ht="19.5" customHeight="1">
      <c r="A6" s="7">
        <v>4</v>
      </c>
      <c r="B6" s="33">
        <f>ROUND(Barèmes!B6*Paramètres!$C$4,2)</f>
        <v>27191.22</v>
      </c>
      <c r="C6" s="33">
        <f>ROUND(Barèmes!C6*Paramètres!$C$4,2)</f>
        <v>31728.87</v>
      </c>
      <c r="D6" s="34">
        <f>ROUND(Barèmes!D6*Paramètres!$C$4,2)</f>
        <v>34728.720000000001</v>
      </c>
      <c r="E6" s="35">
        <f>ROUND(Barèmes!E6*Paramètres!$C$4,2)</f>
        <v>38337.86</v>
      </c>
      <c r="F6" s="33">
        <f>ROUND(Barèmes!F6*Paramètres!$C$4,2)</f>
        <v>28939.19</v>
      </c>
      <c r="G6" s="34">
        <f>ROUND(Barèmes!G6*Paramètres!$C$4,2)</f>
        <v>35362.370000000003</v>
      </c>
      <c r="H6" s="35">
        <f>ROUND(Barèmes!H6*Paramètres!$C$4,2)</f>
        <v>40362.120000000003</v>
      </c>
      <c r="I6" s="35">
        <f>ROUND(Barèmes!I6*Paramètres!$C$4,2)</f>
        <v>45204.480000000003</v>
      </c>
      <c r="J6" s="35">
        <f>ROUND(Barèmes!J6*Paramètres!$C$4,2)</f>
        <v>37780.75</v>
      </c>
      <c r="K6" s="35">
        <f>ROUND(Barèmes!K6*Paramètres!$C$4,2)</f>
        <v>44388.52</v>
      </c>
      <c r="L6" s="36">
        <f>ROUND(Barèmes!L6*Paramètres!$C$4,2)</f>
        <v>40202.550000000003</v>
      </c>
      <c r="M6" s="35">
        <f>ROUND(Barèmes!M6*Paramètres!$C$4,2)</f>
        <v>44802.32</v>
      </c>
      <c r="N6" s="35">
        <f>ROUND(Barèmes!N6*Paramètres!$C$4,2)</f>
        <v>45202.3</v>
      </c>
      <c r="O6" s="35">
        <f>ROUND(Barèmes!O6*Paramètres!$C$4,2)</f>
        <v>49802.07</v>
      </c>
      <c r="P6" s="35">
        <f>ROUND(Barèmes!P6*Paramètres!$C$4,2)</f>
        <v>51483.85</v>
      </c>
      <c r="Q6" s="35">
        <f>ROUND(Barèmes!Q6*Paramètres!$C$4,2)</f>
        <v>45964.06</v>
      </c>
      <c r="R6" s="35">
        <f>ROUND(Barèmes!R6*Paramètres!$C$4,2)</f>
        <v>56977.01</v>
      </c>
      <c r="S6" s="35">
        <f>ROUND(Barèmes!S6*Paramètres!$C$4,2)</f>
        <v>54753.120000000003</v>
      </c>
      <c r="T6" s="35">
        <f>ROUND(Barèmes!T6*Paramètres!$C$4,2)</f>
        <v>66808.94</v>
      </c>
      <c r="U6" s="35">
        <f>ROUND(Barèmes!U6*Paramètres!$C$4,2)</f>
        <v>59752.87</v>
      </c>
      <c r="V6" s="35">
        <f>ROUND(Barèmes!V6*Paramètres!$C$4,2)</f>
        <v>71808.69</v>
      </c>
      <c r="W6" s="35">
        <f>ROUND(Barèmes!W6*Paramètres!$C$4,2)</f>
        <v>69206.62</v>
      </c>
      <c r="X6" s="35">
        <f>ROUND(Barèmes!X6*Paramètres!$C$4,2)</f>
        <v>70694.55</v>
      </c>
      <c r="Y6" s="35">
        <f>ROUND(Barèmes!Y6*Paramètres!$C$4,2)</f>
        <v>75262.899999999994</v>
      </c>
      <c r="Z6" s="35">
        <f>ROUND(Barèmes!Z6*Paramètres!$C$4,2)</f>
        <v>85319.05</v>
      </c>
      <c r="AA6" s="35">
        <f>ROUND(Barèmes!AA6*Paramètres!$C$4,2)</f>
        <v>98318.399999999994</v>
      </c>
      <c r="AB6" s="35">
        <f>ROUND(Barèmes!AB6*Paramètres!$C$4,2)</f>
        <v>96069.96</v>
      </c>
      <c r="AC6" s="35">
        <f>ROUND(Barèmes!AC6*Paramètres!$C$4,2)</f>
        <v>97557.9</v>
      </c>
      <c r="AD6" s="35">
        <f>ROUND(Barèmes!AD6*Paramètres!$C$4,2)</f>
        <v>114577.05</v>
      </c>
      <c r="AE6" s="35">
        <f>ROUND(Barèmes!AE6*Paramètres!$C$4,2)</f>
        <v>108708.38</v>
      </c>
      <c r="AF6" s="35">
        <f>ROUND(Barèmes!AF6*Paramètres!$C$4,2)</f>
        <v>125727.53</v>
      </c>
      <c r="AG6" s="12"/>
      <c r="AH6" s="12"/>
      <c r="AI6" s="12"/>
      <c r="AJ6" s="12"/>
    </row>
    <row r="7" spans="1:36" s="13" customFormat="1" ht="19.5" customHeight="1">
      <c r="A7" s="7">
        <v>5</v>
      </c>
      <c r="B7" s="33">
        <f>ROUND(Barèmes!B7*Paramètres!$C$4,2)</f>
        <v>27307.55</v>
      </c>
      <c r="C7" s="33">
        <f>ROUND(Barèmes!C7*Paramètres!$C$4,2)</f>
        <v>32118.19</v>
      </c>
      <c r="D7" s="34">
        <f>ROUND(Barèmes!D7*Paramètres!$C$4,2)</f>
        <v>35118.04</v>
      </c>
      <c r="E7" s="35">
        <f>ROUND(Barèmes!E7*Paramètres!$C$4,2)</f>
        <v>38727.18</v>
      </c>
      <c r="F7" s="33">
        <f>ROUND(Barèmes!F7*Paramètres!$C$4,2)</f>
        <v>29473.79</v>
      </c>
      <c r="G7" s="34">
        <f>ROUND(Barèmes!G7*Paramètres!$C$4,2)</f>
        <v>35896.97</v>
      </c>
      <c r="H7" s="35">
        <f>ROUND(Barèmes!H7*Paramètres!$C$4,2)</f>
        <v>40896.720000000001</v>
      </c>
      <c r="I7" s="35">
        <f>ROUND(Barèmes!I7*Paramètres!$C$4,2)</f>
        <v>45739.07</v>
      </c>
      <c r="J7" s="35">
        <f>ROUND(Barèmes!J7*Paramètres!$C$4,2)</f>
        <v>38365.9</v>
      </c>
      <c r="K7" s="35">
        <f>ROUND(Barèmes!K7*Paramètres!$C$4,2)</f>
        <v>44973.67</v>
      </c>
      <c r="L7" s="36">
        <f>ROUND(Barèmes!L7*Paramètres!$C$4,2)</f>
        <v>40787.699999999997</v>
      </c>
      <c r="M7" s="35">
        <f>ROUND(Barèmes!M7*Paramètres!$C$4,2)</f>
        <v>45387.47</v>
      </c>
      <c r="N7" s="35">
        <f>ROUND(Barèmes!N7*Paramètres!$C$4,2)</f>
        <v>45787.45</v>
      </c>
      <c r="O7" s="35">
        <f>ROUND(Barèmes!O7*Paramètres!$C$4,2)</f>
        <v>50387.22</v>
      </c>
      <c r="P7" s="35">
        <f>ROUND(Barèmes!P7*Paramètres!$C$4,2)</f>
        <v>52069</v>
      </c>
      <c r="Q7" s="35">
        <f>ROUND(Barèmes!Q7*Paramètres!$C$4,2)</f>
        <v>47879.33</v>
      </c>
      <c r="R7" s="35">
        <f>ROUND(Barèmes!R7*Paramètres!$C$4,2)</f>
        <v>58892.28</v>
      </c>
      <c r="S7" s="35">
        <f>ROUND(Barèmes!S7*Paramètres!$C$4,2)</f>
        <v>57023.35</v>
      </c>
      <c r="T7" s="35">
        <f>ROUND(Barèmes!T7*Paramètres!$C$4,2)</f>
        <v>68724.2</v>
      </c>
      <c r="U7" s="35">
        <f>ROUND(Barèmes!U7*Paramètres!$C$4,2)</f>
        <v>62023.1</v>
      </c>
      <c r="V7" s="35">
        <f>ROUND(Barèmes!V7*Paramètres!$C$4,2)</f>
        <v>73723.95</v>
      </c>
      <c r="W7" s="35">
        <f>ROUND(Barèmes!W7*Paramètres!$C$4,2)</f>
        <v>71727.210000000006</v>
      </c>
      <c r="X7" s="35">
        <f>ROUND(Barèmes!X7*Paramètres!$C$4,2)</f>
        <v>73215.14</v>
      </c>
      <c r="Y7" s="35">
        <f>ROUND(Barèmes!Y7*Paramètres!$C$4,2)</f>
        <v>77783.490000000005</v>
      </c>
      <c r="Z7" s="35">
        <f>ROUND(Barèmes!Z7*Paramètres!$C$4,2)</f>
        <v>87839.65</v>
      </c>
      <c r="AA7" s="35">
        <f>ROUND(Barèmes!AA7*Paramètres!$C$4,2)</f>
        <v>100839</v>
      </c>
      <c r="AB7" s="35">
        <f>ROUND(Barèmes!AB7*Paramètres!$C$4,2)</f>
        <v>99286.34</v>
      </c>
      <c r="AC7" s="35">
        <f>ROUND(Barèmes!AC7*Paramètres!$C$4,2)</f>
        <v>100774.28</v>
      </c>
      <c r="AD7" s="35">
        <f>ROUND(Barèmes!AD7*Paramètres!$C$4,2)</f>
        <v>117793.43</v>
      </c>
      <c r="AE7" s="35">
        <f>ROUND(Barèmes!AE7*Paramètres!$C$4,2)</f>
        <v>111924.76</v>
      </c>
      <c r="AF7" s="35">
        <f>ROUND(Barèmes!AF7*Paramètres!$C$4,2)</f>
        <v>128943.91</v>
      </c>
      <c r="AG7" s="12"/>
      <c r="AH7" s="12"/>
      <c r="AI7" s="12"/>
      <c r="AJ7" s="12"/>
    </row>
    <row r="8" spans="1:36" s="13" customFormat="1" ht="19.5" customHeight="1">
      <c r="A8" s="7">
        <v>6</v>
      </c>
      <c r="B8" s="33">
        <f>ROUND(Barèmes!B8*Paramètres!$C$4,2)</f>
        <v>27808.29</v>
      </c>
      <c r="C8" s="37">
        <f>ROUND(Barèmes!C8*Paramètres!$C$4,2)</f>
        <v>32618.93</v>
      </c>
      <c r="D8" s="34">
        <f>ROUND(Barèmes!D8*Paramètres!$C$4,2)</f>
        <v>35618.78</v>
      </c>
      <c r="E8" s="35">
        <f>ROUND(Barèmes!E8*Paramètres!$C$4,2)</f>
        <v>39227.919999999998</v>
      </c>
      <c r="F8" s="33">
        <f>ROUND(Barèmes!F8*Paramètres!$C$4,2)</f>
        <v>29974.52</v>
      </c>
      <c r="G8" s="34">
        <f>ROUND(Barèmes!G8*Paramètres!$C$4,2)</f>
        <v>36397.699999999997</v>
      </c>
      <c r="H8" s="35">
        <f>ROUND(Barèmes!H8*Paramètres!$C$4,2)</f>
        <v>41397.449999999997</v>
      </c>
      <c r="I8" s="35">
        <f>ROUND(Barèmes!I8*Paramètres!$C$4,2)</f>
        <v>46239.81</v>
      </c>
      <c r="J8" s="35">
        <f>ROUND(Barèmes!J8*Paramètres!$C$4,2)</f>
        <v>38866.639999999999</v>
      </c>
      <c r="K8" s="35">
        <f>ROUND(Barèmes!K8*Paramètres!$C$4,2)</f>
        <v>45474.41</v>
      </c>
      <c r="L8" s="36">
        <f>ROUND(Barèmes!L8*Paramètres!$C$4,2)</f>
        <v>41288.44</v>
      </c>
      <c r="M8" s="35">
        <f>ROUND(Barèmes!M8*Paramètres!$C$4,2)</f>
        <v>45888.21</v>
      </c>
      <c r="N8" s="35">
        <f>ROUND(Barèmes!N8*Paramètres!$C$4,2)</f>
        <v>46288.19</v>
      </c>
      <c r="O8" s="35">
        <f>ROUND(Barèmes!O8*Paramètres!$C$4,2)</f>
        <v>50887.96</v>
      </c>
      <c r="P8" s="35">
        <f>ROUND(Barèmes!P8*Paramètres!$C$4,2)</f>
        <v>52569.73</v>
      </c>
      <c r="Q8" s="35">
        <f>ROUND(Barèmes!Q8*Paramètres!$C$4,2)</f>
        <v>48380.06</v>
      </c>
      <c r="R8" s="35">
        <f>ROUND(Barèmes!R8*Paramètres!$C$4,2)</f>
        <v>59393.01</v>
      </c>
      <c r="S8" s="35">
        <f>ROUND(Barèmes!S8*Paramètres!$C$4,2)</f>
        <v>57524.08</v>
      </c>
      <c r="T8" s="35">
        <f>ROUND(Barèmes!T8*Paramètres!$C$4,2)</f>
        <v>69224.94</v>
      </c>
      <c r="U8" s="35">
        <f>ROUND(Barèmes!U8*Paramètres!$C$4,2)</f>
        <v>62523.83</v>
      </c>
      <c r="V8" s="35">
        <f>ROUND(Barèmes!V8*Paramètres!$C$4,2)</f>
        <v>74224.69</v>
      </c>
      <c r="W8" s="35">
        <f>ROUND(Barèmes!W8*Paramètres!$C$4,2)</f>
        <v>72227.95</v>
      </c>
      <c r="X8" s="35">
        <f>ROUND(Barèmes!X8*Paramètres!$C$4,2)</f>
        <v>73715.87</v>
      </c>
      <c r="Y8" s="35">
        <f>ROUND(Barèmes!Y8*Paramètres!$C$4,2)</f>
        <v>78284.23</v>
      </c>
      <c r="Z8" s="35">
        <f>ROUND(Barèmes!Z8*Paramètres!$C$4,2)</f>
        <v>88340.38</v>
      </c>
      <c r="AA8" s="35">
        <f>ROUND(Barèmes!AA8*Paramètres!$C$4,2)</f>
        <v>101339.73</v>
      </c>
      <c r="AB8" s="35">
        <f>ROUND(Barèmes!AB8*Paramètres!$C$4,2)</f>
        <v>99787.07</v>
      </c>
      <c r="AC8" s="35">
        <f>ROUND(Barèmes!AC8*Paramètres!$C$4,2)</f>
        <v>101275.02</v>
      </c>
      <c r="AD8" s="35">
        <f>ROUND(Barèmes!AD8*Paramètres!$C$4,2)</f>
        <v>118294.16</v>
      </c>
      <c r="AE8" s="35">
        <f>ROUND(Barèmes!AE8*Paramètres!$C$4,2)</f>
        <v>112425.5</v>
      </c>
      <c r="AF8" s="35">
        <f>ROUND(Barèmes!AF8*Paramètres!$C$4,2)</f>
        <v>129444.65</v>
      </c>
      <c r="AG8" s="12"/>
      <c r="AH8" s="12"/>
      <c r="AI8" s="12"/>
      <c r="AJ8" s="12"/>
    </row>
    <row r="9" spans="1:36" s="13" customFormat="1" ht="19.5" customHeight="1">
      <c r="A9" s="7">
        <v>7</v>
      </c>
      <c r="B9" s="33">
        <f>ROUND(Barèmes!B9*Paramètres!$C$4,2)</f>
        <v>27924.62</v>
      </c>
      <c r="C9" s="34">
        <f>ROUND(Barèmes!C9*Paramètres!$C$4,2)</f>
        <v>33008.25</v>
      </c>
      <c r="D9" s="34">
        <f>ROUND(Barèmes!D9*Paramètres!$C$4,2)</f>
        <v>36008.1</v>
      </c>
      <c r="E9" s="35">
        <f>ROUND(Barèmes!E9*Paramètres!$C$4,2)</f>
        <v>39617.24</v>
      </c>
      <c r="F9" s="33">
        <f>ROUND(Barèmes!F9*Paramètres!$C$4,2)</f>
        <v>30687.17</v>
      </c>
      <c r="G9" s="38">
        <f>ROUND(Barèmes!G9*Paramètres!$C$4,2)</f>
        <v>37110.339999999997</v>
      </c>
      <c r="H9" s="35">
        <f>ROUND(Barèmes!H9*Paramètres!$C$4,2)</f>
        <v>42110.09</v>
      </c>
      <c r="I9" s="35">
        <f>ROUND(Barèmes!I9*Paramètres!$C$4,2)</f>
        <v>46952.45</v>
      </c>
      <c r="J9" s="35">
        <f>ROUND(Barèmes!J9*Paramètres!$C$4,2)</f>
        <v>39646.660000000003</v>
      </c>
      <c r="K9" s="35">
        <f>ROUND(Barèmes!K9*Paramètres!$C$4,2)</f>
        <v>46254.43</v>
      </c>
      <c r="L9" s="36">
        <f>ROUND(Barèmes!L9*Paramètres!$C$4,2)</f>
        <v>42068.46</v>
      </c>
      <c r="M9" s="35">
        <f>ROUND(Barèmes!M9*Paramètres!$C$4,2)</f>
        <v>46668.23</v>
      </c>
      <c r="N9" s="35">
        <f>ROUND(Barèmes!N9*Paramètres!$C$4,2)</f>
        <v>47068.21</v>
      </c>
      <c r="O9" s="35">
        <f>ROUND(Barèmes!O9*Paramètres!$C$4,2)</f>
        <v>51667.98</v>
      </c>
      <c r="P9" s="35">
        <f>ROUND(Barèmes!P9*Paramètres!$C$4,2)</f>
        <v>53349.75</v>
      </c>
      <c r="Q9" s="35">
        <f>ROUND(Barèmes!Q9*Paramètres!$C$4,2)</f>
        <v>50295.33</v>
      </c>
      <c r="R9" s="35">
        <f>ROUND(Barèmes!R9*Paramètres!$C$4,2)</f>
        <v>61308.27</v>
      </c>
      <c r="S9" s="35">
        <f>ROUND(Barèmes!S9*Paramètres!$C$4,2)</f>
        <v>59794.31</v>
      </c>
      <c r="T9" s="35">
        <f>ROUND(Barèmes!T9*Paramètres!$C$4,2)</f>
        <v>71140.2</v>
      </c>
      <c r="U9" s="35">
        <f>ROUND(Barèmes!U9*Paramètres!$C$4,2)</f>
        <v>64794.06</v>
      </c>
      <c r="V9" s="35">
        <f>ROUND(Barèmes!V9*Paramètres!$C$4,2)</f>
        <v>76139.95</v>
      </c>
      <c r="W9" s="35">
        <f>ROUND(Barèmes!W9*Paramètres!$C$4,2)</f>
        <v>74748.539999999994</v>
      </c>
      <c r="X9" s="35">
        <f>ROUND(Barèmes!X9*Paramètres!$C$4,2)</f>
        <v>76236.47</v>
      </c>
      <c r="Y9" s="35">
        <f>ROUND(Barèmes!Y9*Paramètres!$C$4,2)</f>
        <v>80804.820000000007</v>
      </c>
      <c r="Z9" s="35">
        <f>ROUND(Barèmes!Z9*Paramètres!$C$4,2)</f>
        <v>90860.98</v>
      </c>
      <c r="AA9" s="35">
        <f>ROUND(Barèmes!AA9*Paramètres!$C$4,2)</f>
        <v>103860.33</v>
      </c>
      <c r="AB9" s="35">
        <f>ROUND(Barèmes!AB9*Paramètres!$C$4,2)</f>
        <v>103003.45</v>
      </c>
      <c r="AC9" s="35">
        <f>ROUND(Barèmes!AC9*Paramètres!$C$4,2)</f>
        <v>104491.4</v>
      </c>
      <c r="AD9" s="35">
        <f>ROUND(Barèmes!AD9*Paramètres!$C$4,2)</f>
        <v>121510.54</v>
      </c>
      <c r="AE9" s="35">
        <f>ROUND(Barèmes!AE9*Paramètres!$C$4,2)</f>
        <v>115641.88</v>
      </c>
      <c r="AF9" s="35">
        <f>ROUND(Barèmes!AF9*Paramètres!$C$4,2)</f>
        <v>132661.03</v>
      </c>
      <c r="AG9" s="12"/>
      <c r="AH9" s="12"/>
      <c r="AI9" s="12"/>
      <c r="AJ9" s="12"/>
    </row>
    <row r="10" spans="1:36" s="13" customFormat="1" ht="19.5" customHeight="1">
      <c r="A10" s="7">
        <v>8</v>
      </c>
      <c r="B10" s="33">
        <f>ROUND(Barèmes!B10*Paramètres!$C$4,2)</f>
        <v>27924.62</v>
      </c>
      <c r="C10" s="34">
        <f>ROUND(Barèmes!C10*Paramètres!$C$4,2)</f>
        <v>33008.25</v>
      </c>
      <c r="D10" s="34">
        <f>ROUND(Barèmes!D10*Paramètres!$C$4,2)</f>
        <v>36008.1</v>
      </c>
      <c r="E10" s="35">
        <f>ROUND(Barèmes!E10*Paramètres!$C$4,2)</f>
        <v>39617.24</v>
      </c>
      <c r="F10" s="33">
        <f>ROUND(Barèmes!F10*Paramètres!$C$4,2)</f>
        <v>30687.17</v>
      </c>
      <c r="G10" s="38">
        <f>ROUND(Barèmes!G10*Paramètres!$C$4,2)</f>
        <v>37110.339999999997</v>
      </c>
      <c r="H10" s="35">
        <f>ROUND(Barèmes!H10*Paramètres!$C$4,2)</f>
        <v>42110.09</v>
      </c>
      <c r="I10" s="35">
        <f>ROUND(Barèmes!I10*Paramètres!$C$4,2)</f>
        <v>46952.45</v>
      </c>
      <c r="J10" s="35">
        <f>ROUND(Barèmes!J10*Paramètres!$C$4,2)</f>
        <v>39646.660000000003</v>
      </c>
      <c r="K10" s="35">
        <f>ROUND(Barèmes!K10*Paramètres!$C$4,2)</f>
        <v>46254.43</v>
      </c>
      <c r="L10" s="36">
        <f>ROUND(Barèmes!L10*Paramètres!$C$4,2)</f>
        <v>42068.46</v>
      </c>
      <c r="M10" s="35">
        <f>ROUND(Barèmes!M10*Paramètres!$C$4,2)</f>
        <v>46668.23</v>
      </c>
      <c r="N10" s="35">
        <f>ROUND(Barèmes!N10*Paramètres!$C$4,2)</f>
        <v>47068.21</v>
      </c>
      <c r="O10" s="35">
        <f>ROUND(Barèmes!O10*Paramètres!$C$4,2)</f>
        <v>51667.98</v>
      </c>
      <c r="P10" s="35">
        <f>ROUND(Barèmes!P10*Paramètres!$C$4,2)</f>
        <v>53349.75</v>
      </c>
      <c r="Q10" s="35">
        <f>ROUND(Barèmes!Q10*Paramètres!$C$4,2)</f>
        <v>50295.33</v>
      </c>
      <c r="R10" s="35">
        <f>ROUND(Barèmes!R10*Paramètres!$C$4,2)</f>
        <v>61308.27</v>
      </c>
      <c r="S10" s="35">
        <f>ROUND(Barèmes!S10*Paramètres!$C$4,2)</f>
        <v>59794.31</v>
      </c>
      <c r="T10" s="35">
        <f>ROUND(Barèmes!T10*Paramètres!$C$4,2)</f>
        <v>71140.2</v>
      </c>
      <c r="U10" s="35">
        <f>ROUND(Barèmes!U10*Paramètres!$C$4,2)</f>
        <v>64794.06</v>
      </c>
      <c r="V10" s="35">
        <f>ROUND(Barèmes!V10*Paramètres!$C$4,2)</f>
        <v>76139.95</v>
      </c>
      <c r="W10" s="35">
        <f>ROUND(Barèmes!W10*Paramètres!$C$4,2)</f>
        <v>74748.539999999994</v>
      </c>
      <c r="X10" s="35">
        <f>ROUND(Barèmes!X10*Paramètres!$C$4,2)</f>
        <v>76236.47</v>
      </c>
      <c r="Y10" s="35">
        <f>ROUND(Barèmes!Y10*Paramètres!$C$4,2)</f>
        <v>80804.820000000007</v>
      </c>
      <c r="Z10" s="35">
        <f>ROUND(Barèmes!Z10*Paramètres!$C$4,2)</f>
        <v>90860.98</v>
      </c>
      <c r="AA10" s="35">
        <f>ROUND(Barèmes!AA10*Paramètres!$C$4,2)</f>
        <v>103860.33</v>
      </c>
      <c r="AB10" s="35">
        <f>ROUND(Barèmes!AB10*Paramètres!$C$4,2)</f>
        <v>103003.45</v>
      </c>
      <c r="AC10" s="35">
        <f>ROUND(Barèmes!AC10*Paramètres!$C$4,2)</f>
        <v>104491.4</v>
      </c>
      <c r="AD10" s="35">
        <f>ROUND(Barèmes!AD10*Paramètres!$C$4,2)</f>
        <v>121510.54</v>
      </c>
      <c r="AE10" s="35">
        <f>ROUND(Barèmes!AE10*Paramètres!$C$4,2)</f>
        <v>115641.88</v>
      </c>
      <c r="AF10" s="35">
        <f>ROUND(Barèmes!AF10*Paramètres!$C$4,2)</f>
        <v>132661.03</v>
      </c>
      <c r="AG10" s="12"/>
      <c r="AH10" s="12"/>
      <c r="AI10" s="12"/>
      <c r="AJ10" s="12"/>
    </row>
    <row r="11" spans="1:36" s="13" customFormat="1" ht="19.5" customHeight="1">
      <c r="A11" s="7">
        <v>9</v>
      </c>
      <c r="B11" s="33">
        <f>ROUND(Barèmes!B11*Paramètres!$C$4,2)</f>
        <v>28045.42</v>
      </c>
      <c r="C11" s="34">
        <f>ROUND(Barèmes!C11*Paramètres!$C$4,2)</f>
        <v>33397.57</v>
      </c>
      <c r="D11" s="34">
        <f>ROUND(Barèmes!D11*Paramètres!$C$4,2)</f>
        <v>36397.42</v>
      </c>
      <c r="E11" s="35">
        <f>ROUND(Barèmes!E11*Paramètres!$C$4,2)</f>
        <v>40006.559999999998</v>
      </c>
      <c r="F11" s="33">
        <f>ROUND(Barèmes!F11*Paramètres!$C$4,2)</f>
        <v>32112.37</v>
      </c>
      <c r="G11" s="35">
        <f>ROUND(Barèmes!G11*Paramètres!$C$4,2)</f>
        <v>38535.550000000003</v>
      </c>
      <c r="H11" s="35">
        <f>ROUND(Barèmes!H11*Paramètres!$C$4,2)</f>
        <v>43535.3</v>
      </c>
      <c r="I11" s="35">
        <f>ROUND(Barèmes!I11*Paramètres!$C$4,2)</f>
        <v>48377.66</v>
      </c>
      <c r="J11" s="35">
        <f>ROUND(Barèmes!J11*Paramètres!$C$4,2)</f>
        <v>40991.21</v>
      </c>
      <c r="K11" s="35">
        <f>ROUND(Barèmes!K11*Paramètres!$C$4,2)</f>
        <v>47598.98</v>
      </c>
      <c r="L11" s="36">
        <f>ROUND(Barèmes!L11*Paramètres!$C$4,2)</f>
        <v>43413.01</v>
      </c>
      <c r="M11" s="35">
        <f>ROUND(Barèmes!M11*Paramètres!$C$4,2)</f>
        <v>48012.78</v>
      </c>
      <c r="N11" s="35">
        <f>ROUND(Barèmes!N11*Paramètres!$C$4,2)</f>
        <v>48412.76</v>
      </c>
      <c r="O11" s="35">
        <f>ROUND(Barèmes!O11*Paramètres!$C$4,2)</f>
        <v>53012.53</v>
      </c>
      <c r="P11" s="35">
        <f>ROUND(Barèmes!P11*Paramètres!$C$4,2)</f>
        <v>54694.31</v>
      </c>
      <c r="Q11" s="35">
        <f>ROUND(Barèmes!Q11*Paramètres!$C$4,2)</f>
        <v>52210.59</v>
      </c>
      <c r="R11" s="35">
        <f>ROUND(Barèmes!R11*Paramètres!$C$4,2)</f>
        <v>63223.54</v>
      </c>
      <c r="S11" s="35">
        <f>ROUND(Barèmes!S11*Paramètres!$C$4,2)</f>
        <v>62064.54</v>
      </c>
      <c r="T11" s="35">
        <f>ROUND(Barèmes!T11*Paramètres!$C$4,2)</f>
        <v>73055.47</v>
      </c>
      <c r="U11" s="35">
        <f>ROUND(Barèmes!U11*Paramètres!$C$4,2)</f>
        <v>67064.289999999994</v>
      </c>
      <c r="V11" s="35">
        <f>ROUND(Barèmes!V11*Paramètres!$C$4,2)</f>
        <v>78055.22</v>
      </c>
      <c r="W11" s="35">
        <f>ROUND(Barèmes!W11*Paramètres!$C$4,2)</f>
        <v>77269.14</v>
      </c>
      <c r="X11" s="35">
        <f>ROUND(Barèmes!X11*Paramètres!$C$4,2)</f>
        <v>78757.06</v>
      </c>
      <c r="Y11" s="35">
        <f>ROUND(Barèmes!Y11*Paramètres!$C$4,2)</f>
        <v>83325.41</v>
      </c>
      <c r="Z11" s="35">
        <f>ROUND(Barèmes!Z11*Paramètres!$C$4,2)</f>
        <v>93381.57</v>
      </c>
      <c r="AA11" s="35">
        <f>ROUND(Barèmes!AA11*Paramètres!$C$4,2)</f>
        <v>106380.92</v>
      </c>
      <c r="AB11" s="35">
        <f>ROUND(Barèmes!AB11*Paramètres!$C$4,2)</f>
        <v>106219.83</v>
      </c>
      <c r="AC11" s="35">
        <f>ROUND(Barèmes!AC11*Paramètres!$C$4,2)</f>
        <v>107707.77</v>
      </c>
      <c r="AD11" s="35">
        <f>ROUND(Barèmes!AD11*Paramètres!$C$4,2)</f>
        <v>124726.92</v>
      </c>
      <c r="AE11" s="35">
        <f>ROUND(Barèmes!AE11*Paramètres!$C$4,2)</f>
        <v>118858.26</v>
      </c>
      <c r="AF11" s="35">
        <f>ROUND(Barèmes!AF11*Paramètres!$C$4,2)</f>
        <v>135877.41</v>
      </c>
      <c r="AG11" s="12"/>
      <c r="AH11" s="12"/>
      <c r="AI11" s="12"/>
      <c r="AJ11" s="12"/>
    </row>
    <row r="12" spans="1:36" s="13" customFormat="1" ht="19.5" customHeight="1">
      <c r="A12" s="7">
        <v>10</v>
      </c>
      <c r="B12" s="33">
        <f>ROUND(Barèmes!B12*Paramètres!$C$4,2)</f>
        <v>28045.42</v>
      </c>
      <c r="C12" s="34">
        <f>ROUND(Barèmes!C12*Paramètres!$C$4,2)</f>
        <v>33397.57</v>
      </c>
      <c r="D12" s="34">
        <f>ROUND(Barèmes!D12*Paramètres!$C$4,2)</f>
        <v>36397.42</v>
      </c>
      <c r="E12" s="35">
        <f>ROUND(Barèmes!E12*Paramètres!$C$4,2)</f>
        <v>40006.559999999998</v>
      </c>
      <c r="F12" s="33">
        <f>ROUND(Barèmes!F12*Paramètres!$C$4,2)</f>
        <v>32112.37</v>
      </c>
      <c r="G12" s="35">
        <f>ROUND(Barèmes!G12*Paramètres!$C$4,2)</f>
        <v>38535.550000000003</v>
      </c>
      <c r="H12" s="35">
        <f>ROUND(Barèmes!H12*Paramètres!$C$4,2)</f>
        <v>43535.3</v>
      </c>
      <c r="I12" s="35">
        <f>ROUND(Barèmes!I12*Paramètres!$C$4,2)</f>
        <v>48377.66</v>
      </c>
      <c r="J12" s="35">
        <f>ROUND(Barèmes!J12*Paramètres!$C$4,2)</f>
        <v>40991.21</v>
      </c>
      <c r="K12" s="35">
        <f>ROUND(Barèmes!K12*Paramètres!$C$4,2)</f>
        <v>47598.98</v>
      </c>
      <c r="L12" s="36">
        <f>ROUND(Barèmes!L12*Paramètres!$C$4,2)</f>
        <v>43413.01</v>
      </c>
      <c r="M12" s="35">
        <f>ROUND(Barèmes!M12*Paramètres!$C$4,2)</f>
        <v>48012.78</v>
      </c>
      <c r="N12" s="35">
        <f>ROUND(Barèmes!N12*Paramètres!$C$4,2)</f>
        <v>48412.76</v>
      </c>
      <c r="O12" s="35">
        <f>ROUND(Barèmes!O12*Paramètres!$C$4,2)</f>
        <v>53012.53</v>
      </c>
      <c r="P12" s="35">
        <f>ROUND(Barèmes!P12*Paramètres!$C$4,2)</f>
        <v>54694.31</v>
      </c>
      <c r="Q12" s="35">
        <f>ROUND(Barèmes!Q12*Paramètres!$C$4,2)</f>
        <v>52210.59</v>
      </c>
      <c r="R12" s="35">
        <f>ROUND(Barèmes!R12*Paramètres!$C$4,2)</f>
        <v>63223.54</v>
      </c>
      <c r="S12" s="35">
        <f>ROUND(Barèmes!S12*Paramètres!$C$4,2)</f>
        <v>62064.54</v>
      </c>
      <c r="T12" s="35">
        <f>ROUND(Barèmes!T12*Paramètres!$C$4,2)</f>
        <v>73055.47</v>
      </c>
      <c r="U12" s="35">
        <f>ROUND(Barèmes!U12*Paramètres!$C$4,2)</f>
        <v>67064.289999999994</v>
      </c>
      <c r="V12" s="35">
        <f>ROUND(Barèmes!V12*Paramètres!$C$4,2)</f>
        <v>78055.22</v>
      </c>
      <c r="W12" s="35">
        <f>ROUND(Barèmes!W12*Paramètres!$C$4,2)</f>
        <v>77269.14</v>
      </c>
      <c r="X12" s="35">
        <f>ROUND(Barèmes!X12*Paramètres!$C$4,2)</f>
        <v>78757.06</v>
      </c>
      <c r="Y12" s="35">
        <f>ROUND(Barèmes!Y12*Paramètres!$C$4,2)</f>
        <v>83325.41</v>
      </c>
      <c r="Z12" s="35">
        <f>ROUND(Barèmes!Z12*Paramètres!$C$4,2)</f>
        <v>93381.57</v>
      </c>
      <c r="AA12" s="35">
        <f>ROUND(Barèmes!AA12*Paramètres!$C$4,2)</f>
        <v>106380.92</v>
      </c>
      <c r="AB12" s="35">
        <f>ROUND(Barèmes!AB12*Paramètres!$C$4,2)</f>
        <v>106219.83</v>
      </c>
      <c r="AC12" s="35">
        <f>ROUND(Barèmes!AC12*Paramètres!$C$4,2)</f>
        <v>107707.77</v>
      </c>
      <c r="AD12" s="35">
        <f>ROUND(Barèmes!AD12*Paramètres!$C$4,2)</f>
        <v>124726.92</v>
      </c>
      <c r="AE12" s="35">
        <f>ROUND(Barèmes!AE12*Paramètres!$C$4,2)</f>
        <v>118858.26</v>
      </c>
      <c r="AF12" s="35">
        <f>ROUND(Barèmes!AF12*Paramètres!$C$4,2)</f>
        <v>135877.41</v>
      </c>
      <c r="AG12" s="12"/>
      <c r="AH12" s="12"/>
      <c r="AI12" s="12"/>
      <c r="AJ12" s="12"/>
    </row>
    <row r="13" spans="1:36" s="13" customFormat="1" ht="19.5" customHeight="1">
      <c r="A13" s="7">
        <v>11</v>
      </c>
      <c r="B13" s="33">
        <f>ROUND(Barèmes!B13*Paramètres!$C$4,2)</f>
        <v>28434.74</v>
      </c>
      <c r="C13" s="34">
        <f>ROUND(Barèmes!C13*Paramètres!$C$4,2)</f>
        <v>33786.89</v>
      </c>
      <c r="D13" s="38">
        <f>ROUND(Barèmes!D13*Paramètres!$C$4,2)</f>
        <v>36786.74</v>
      </c>
      <c r="E13" s="35">
        <f>ROUND(Barèmes!E13*Paramètres!$C$4,2)</f>
        <v>40395.879999999997</v>
      </c>
      <c r="F13" s="34">
        <f>ROUND(Barèmes!F13*Paramètres!$C$4,2)</f>
        <v>33537.58</v>
      </c>
      <c r="G13" s="35">
        <f>ROUND(Barèmes!G13*Paramètres!$C$4,2)</f>
        <v>39960.76</v>
      </c>
      <c r="H13" s="35">
        <f>ROUND(Barèmes!H13*Paramètres!$C$4,2)</f>
        <v>44960.51</v>
      </c>
      <c r="I13" s="35">
        <f>ROUND(Barèmes!I13*Paramètres!$C$4,2)</f>
        <v>49802.87</v>
      </c>
      <c r="J13" s="35">
        <f>ROUND(Barèmes!J13*Paramètres!$C$4,2)</f>
        <v>42335.76</v>
      </c>
      <c r="K13" s="35">
        <f>ROUND(Barèmes!K13*Paramètres!$C$4,2)</f>
        <v>48943.53</v>
      </c>
      <c r="L13" s="36">
        <f>ROUND(Barèmes!L13*Paramètres!$C$4,2)</f>
        <v>44757.56</v>
      </c>
      <c r="M13" s="35">
        <f>ROUND(Barèmes!M13*Paramètres!$C$4,2)</f>
        <v>49357.33</v>
      </c>
      <c r="N13" s="35">
        <f>ROUND(Barèmes!N13*Paramètres!$C$4,2)</f>
        <v>49757.31</v>
      </c>
      <c r="O13" s="35">
        <f>ROUND(Barèmes!O13*Paramètres!$C$4,2)</f>
        <v>54357.08</v>
      </c>
      <c r="P13" s="35">
        <f>ROUND(Barèmes!P13*Paramètres!$C$4,2)</f>
        <v>56038.86</v>
      </c>
      <c r="Q13" s="35">
        <f>ROUND(Barèmes!Q13*Paramètres!$C$4,2)</f>
        <v>54125.85</v>
      </c>
      <c r="R13" s="35">
        <f>ROUND(Barèmes!R13*Paramètres!$C$4,2)</f>
        <v>65138.8</v>
      </c>
      <c r="S13" s="35">
        <f>ROUND(Barèmes!S13*Paramètres!$C$4,2)</f>
        <v>64334.76</v>
      </c>
      <c r="T13" s="35">
        <f>ROUND(Barèmes!T13*Paramètres!$C$4,2)</f>
        <v>74970.73</v>
      </c>
      <c r="U13" s="35">
        <f>ROUND(Barèmes!U13*Paramètres!$C$4,2)</f>
        <v>69334.509999999995</v>
      </c>
      <c r="V13" s="35">
        <f>ROUND(Barèmes!V13*Paramètres!$C$4,2)</f>
        <v>79970.48</v>
      </c>
      <c r="W13" s="35">
        <f>ROUND(Barèmes!W13*Paramètres!$C$4,2)</f>
        <v>79789.73</v>
      </c>
      <c r="X13" s="35">
        <f>ROUND(Barèmes!X13*Paramètres!$C$4,2)</f>
        <v>81277.66</v>
      </c>
      <c r="Y13" s="35">
        <f>ROUND(Barèmes!Y13*Paramètres!$C$4,2)</f>
        <v>85846.01</v>
      </c>
      <c r="Z13" s="35">
        <f>ROUND(Barèmes!Z13*Paramètres!$C$4,2)</f>
        <v>95902.16</v>
      </c>
      <c r="AA13" s="35">
        <f>ROUND(Barèmes!AA13*Paramètres!$C$4,2)</f>
        <v>108901.51</v>
      </c>
      <c r="AB13" s="35">
        <f>ROUND(Barèmes!AB13*Paramètres!$C$4,2)</f>
        <v>109436.21</v>
      </c>
      <c r="AC13" s="35">
        <f>ROUND(Barèmes!AC13*Paramètres!$C$4,2)</f>
        <v>110924.15</v>
      </c>
      <c r="AD13" s="35">
        <f>ROUND(Barèmes!AD13*Paramètres!$C$4,2)</f>
        <v>127943.3</v>
      </c>
      <c r="AE13" s="35">
        <f>ROUND(Barèmes!AE13*Paramètres!$C$4,2)</f>
        <v>122074.64</v>
      </c>
      <c r="AF13" s="35">
        <f>ROUND(Barèmes!AF13*Paramètres!$C$4,2)</f>
        <v>139093.78</v>
      </c>
      <c r="AG13" s="12"/>
      <c r="AH13" s="12"/>
      <c r="AI13" s="12"/>
      <c r="AJ13" s="12"/>
    </row>
    <row r="14" spans="1:36" s="13" customFormat="1" ht="19.5" customHeight="1">
      <c r="A14" s="7">
        <v>12</v>
      </c>
      <c r="B14" s="33">
        <f>ROUND(Barèmes!B14*Paramètres!$C$4,2)</f>
        <v>28935.47</v>
      </c>
      <c r="C14" s="34">
        <f>ROUND(Barèmes!C14*Paramètres!$C$4,2)</f>
        <v>34287.629999999997</v>
      </c>
      <c r="D14" s="38">
        <f>ROUND(Barèmes!D14*Paramètres!$C$4,2)</f>
        <v>37287.480000000003</v>
      </c>
      <c r="E14" s="35">
        <f>ROUND(Barèmes!E14*Paramètres!$C$4,2)</f>
        <v>40896.620000000003</v>
      </c>
      <c r="F14" s="34">
        <f>ROUND(Barèmes!F14*Paramètres!$C$4,2)</f>
        <v>34038.32</v>
      </c>
      <c r="G14" s="35">
        <f>ROUND(Barèmes!G14*Paramètres!$C$4,2)</f>
        <v>40461.5</v>
      </c>
      <c r="H14" s="35">
        <f>ROUND(Barèmes!H14*Paramètres!$C$4,2)</f>
        <v>45461.25</v>
      </c>
      <c r="I14" s="35">
        <f>ROUND(Barèmes!I14*Paramètres!$C$4,2)</f>
        <v>50303.6</v>
      </c>
      <c r="J14" s="35">
        <f>ROUND(Barèmes!J14*Paramètres!$C$4,2)</f>
        <v>42836.5</v>
      </c>
      <c r="K14" s="35">
        <f>ROUND(Barèmes!K14*Paramètres!$C$4,2)</f>
        <v>49444.27</v>
      </c>
      <c r="L14" s="36">
        <f>ROUND(Barèmes!L14*Paramètres!$C$4,2)</f>
        <v>45258.3</v>
      </c>
      <c r="M14" s="35">
        <f>ROUND(Barèmes!M14*Paramètres!$C$4,2)</f>
        <v>49858.07</v>
      </c>
      <c r="N14" s="35">
        <f>ROUND(Barèmes!N14*Paramètres!$C$4,2)</f>
        <v>50258.05</v>
      </c>
      <c r="O14" s="35">
        <f>ROUND(Barèmes!O14*Paramètres!$C$4,2)</f>
        <v>54857.82</v>
      </c>
      <c r="P14" s="35">
        <f>ROUND(Barèmes!P14*Paramètres!$C$4,2)</f>
        <v>56539.59</v>
      </c>
      <c r="Q14" s="35">
        <f>ROUND(Barèmes!Q14*Paramètres!$C$4,2)</f>
        <v>54626.59</v>
      </c>
      <c r="R14" s="35">
        <f>ROUND(Barèmes!R14*Paramètres!$C$4,2)</f>
        <v>65639.539999999994</v>
      </c>
      <c r="S14" s="35">
        <f>ROUND(Barèmes!S14*Paramètres!$C$4,2)</f>
        <v>64835.5</v>
      </c>
      <c r="T14" s="35">
        <f>ROUND(Barèmes!T14*Paramètres!$C$4,2)</f>
        <v>75471.47</v>
      </c>
      <c r="U14" s="35">
        <f>ROUND(Barèmes!U14*Paramètres!$C$4,2)</f>
        <v>69835.25</v>
      </c>
      <c r="V14" s="35">
        <f>ROUND(Barèmes!V14*Paramètres!$C$4,2)</f>
        <v>80471.22</v>
      </c>
      <c r="W14" s="35">
        <f>ROUND(Barèmes!W14*Paramètres!$C$4,2)</f>
        <v>80290.47</v>
      </c>
      <c r="X14" s="35">
        <f>ROUND(Barèmes!X14*Paramètres!$C$4,2)</f>
        <v>81778.39</v>
      </c>
      <c r="Y14" s="35">
        <f>ROUND(Barèmes!Y14*Paramètres!$C$4,2)</f>
        <v>86346.74</v>
      </c>
      <c r="Z14" s="35">
        <f>ROUND(Barèmes!Z14*Paramètres!$C$4,2)</f>
        <v>96402.9</v>
      </c>
      <c r="AA14" s="35">
        <f>ROUND(Barèmes!AA14*Paramètres!$C$4,2)</f>
        <v>109402.25</v>
      </c>
      <c r="AB14" s="35">
        <f>ROUND(Barèmes!AB14*Paramètres!$C$4,2)</f>
        <v>109936.94</v>
      </c>
      <c r="AC14" s="35">
        <f>ROUND(Barèmes!AC14*Paramètres!$C$4,2)</f>
        <v>111424.89</v>
      </c>
      <c r="AD14" s="35">
        <f>ROUND(Barèmes!AD14*Paramètres!$C$4,2)</f>
        <v>128444.04</v>
      </c>
      <c r="AE14" s="35">
        <f>ROUND(Barèmes!AE14*Paramètres!$C$4,2)</f>
        <v>122575.37</v>
      </c>
      <c r="AF14" s="35">
        <f>ROUND(Barèmes!AF14*Paramètres!$C$4,2)</f>
        <v>139594.51999999999</v>
      </c>
      <c r="AG14" s="12"/>
      <c r="AH14" s="12"/>
      <c r="AI14" s="12"/>
      <c r="AJ14" s="12"/>
    </row>
    <row r="15" spans="1:36" s="13" customFormat="1" ht="19.5" customHeight="1">
      <c r="A15" s="7">
        <v>13</v>
      </c>
      <c r="B15" s="33">
        <f>ROUND(Barèmes!B15*Paramètres!$C$4,2)</f>
        <v>29324.79</v>
      </c>
      <c r="C15" s="34">
        <f>ROUND(Barèmes!C15*Paramètres!$C$4,2)</f>
        <v>34676.949999999997</v>
      </c>
      <c r="D15" s="35">
        <f>ROUND(Barèmes!D15*Paramètres!$C$4,2)</f>
        <v>37676.800000000003</v>
      </c>
      <c r="E15" s="35">
        <f>ROUND(Barèmes!E15*Paramètres!$C$4,2)</f>
        <v>41285.94</v>
      </c>
      <c r="F15" s="34">
        <f>ROUND(Barèmes!F15*Paramètres!$C$4,2)</f>
        <v>35285.46</v>
      </c>
      <c r="G15" s="35">
        <f>ROUND(Barèmes!G15*Paramètres!$C$4,2)</f>
        <v>41708.629999999997</v>
      </c>
      <c r="H15" s="35">
        <f>ROUND(Barèmes!H15*Paramètres!$C$4,2)</f>
        <v>46708.38</v>
      </c>
      <c r="I15" s="35">
        <f>ROUND(Barèmes!I15*Paramètres!$C$4,2)</f>
        <v>51550.74</v>
      </c>
      <c r="J15" s="35">
        <f>ROUND(Barèmes!J15*Paramètres!$C$4,2)</f>
        <v>44013.04</v>
      </c>
      <c r="K15" s="35">
        <f>ROUND(Barèmes!K15*Paramètres!$C$4,2)</f>
        <v>50620.81</v>
      </c>
      <c r="L15" s="36">
        <f>ROUND(Barèmes!L15*Paramètres!$C$4,2)</f>
        <v>46434.84</v>
      </c>
      <c r="M15" s="35">
        <f>ROUND(Barèmes!M15*Paramètres!$C$4,2)</f>
        <v>51034.61</v>
      </c>
      <c r="N15" s="35">
        <f>ROUND(Barèmes!N15*Paramètres!$C$4,2)</f>
        <v>51434.59</v>
      </c>
      <c r="O15" s="35">
        <f>ROUND(Barèmes!O15*Paramètres!$C$4,2)</f>
        <v>56034.36</v>
      </c>
      <c r="P15" s="35">
        <f>ROUND(Barèmes!P15*Paramètres!$C$4,2)</f>
        <v>57716.13</v>
      </c>
      <c r="Q15" s="35">
        <f>ROUND(Barèmes!Q15*Paramètres!$C$4,2)</f>
        <v>56541.85</v>
      </c>
      <c r="R15" s="35">
        <f>ROUND(Barèmes!R15*Paramètres!$C$4,2)</f>
        <v>67554.8</v>
      </c>
      <c r="S15" s="35">
        <f>ROUND(Barèmes!S15*Paramètres!$C$4,2)</f>
        <v>67105.72</v>
      </c>
      <c r="T15" s="35">
        <f>ROUND(Barèmes!T15*Paramètres!$C$4,2)</f>
        <v>77386.73</v>
      </c>
      <c r="U15" s="35">
        <f>ROUND(Barèmes!U15*Paramètres!$C$4,2)</f>
        <v>72105.47</v>
      </c>
      <c r="V15" s="35">
        <f>ROUND(Barèmes!V15*Paramètres!$C$4,2)</f>
        <v>82386.48</v>
      </c>
      <c r="W15" s="35">
        <f>ROUND(Barèmes!W15*Paramètres!$C$4,2)</f>
        <v>82811.06</v>
      </c>
      <c r="X15" s="35">
        <f>ROUND(Barèmes!X15*Paramètres!$C$4,2)</f>
        <v>84298.98</v>
      </c>
      <c r="Y15" s="35">
        <f>ROUND(Barèmes!Y15*Paramètres!$C$4,2)</f>
        <v>88867.34</v>
      </c>
      <c r="Z15" s="35">
        <f>ROUND(Barèmes!Z15*Paramètres!$C$4,2)</f>
        <v>98923.49</v>
      </c>
      <c r="AA15" s="35">
        <f>ROUND(Barèmes!AA15*Paramètres!$C$4,2)</f>
        <v>111922.84</v>
      </c>
      <c r="AB15" s="35">
        <f>ROUND(Barèmes!AB15*Paramètres!$C$4,2)</f>
        <v>113153.32</v>
      </c>
      <c r="AC15" s="35">
        <f>ROUND(Barèmes!AC15*Paramètres!$C$4,2)</f>
        <v>114641.27</v>
      </c>
      <c r="AD15" s="35">
        <f>ROUND(Barèmes!AD15*Paramètres!$C$4,2)</f>
        <v>131660.42000000001</v>
      </c>
      <c r="AE15" s="35">
        <f>ROUND(Barèmes!AE15*Paramètres!$C$4,2)</f>
        <v>125791.75</v>
      </c>
      <c r="AF15" s="35">
        <f>ROUND(Barèmes!AF15*Paramètres!$C$4,2)</f>
        <v>142810.9</v>
      </c>
      <c r="AG15" s="12"/>
      <c r="AH15" s="12"/>
      <c r="AI15" s="12"/>
      <c r="AJ15" s="12"/>
    </row>
    <row r="16" spans="1:36" s="13" customFormat="1" ht="19.5" customHeight="1">
      <c r="A16" s="7">
        <v>14</v>
      </c>
      <c r="B16" s="33">
        <f>ROUND(Barèmes!B16*Paramètres!$C$4,2)</f>
        <v>29324.79</v>
      </c>
      <c r="C16" s="34">
        <f>ROUND(Barèmes!C16*Paramètres!$C$4,2)</f>
        <v>34676.949999999997</v>
      </c>
      <c r="D16" s="35">
        <f>ROUND(Barèmes!D16*Paramètres!$C$4,2)</f>
        <v>37676.800000000003</v>
      </c>
      <c r="E16" s="35">
        <f>ROUND(Barèmes!E16*Paramètres!$C$4,2)</f>
        <v>41285.94</v>
      </c>
      <c r="F16" s="34">
        <f>ROUND(Barèmes!F16*Paramètres!$C$4,2)</f>
        <v>35285.46</v>
      </c>
      <c r="G16" s="35">
        <f>ROUND(Barèmes!G16*Paramètres!$C$4,2)</f>
        <v>41708.629999999997</v>
      </c>
      <c r="H16" s="35">
        <f>ROUND(Barèmes!H16*Paramètres!$C$4,2)</f>
        <v>46708.38</v>
      </c>
      <c r="I16" s="35">
        <f>ROUND(Barèmes!I16*Paramètres!$C$4,2)</f>
        <v>51550.74</v>
      </c>
      <c r="J16" s="35">
        <f>ROUND(Barèmes!J16*Paramètres!$C$4,2)</f>
        <v>44013.04</v>
      </c>
      <c r="K16" s="35">
        <f>ROUND(Barèmes!K16*Paramètres!$C$4,2)</f>
        <v>50620.81</v>
      </c>
      <c r="L16" s="36">
        <f>ROUND(Barèmes!L16*Paramètres!$C$4,2)</f>
        <v>46434.84</v>
      </c>
      <c r="M16" s="35">
        <f>ROUND(Barèmes!M16*Paramètres!$C$4,2)</f>
        <v>51034.61</v>
      </c>
      <c r="N16" s="35">
        <f>ROUND(Barèmes!N16*Paramètres!$C$4,2)</f>
        <v>51434.59</v>
      </c>
      <c r="O16" s="35">
        <f>ROUND(Barèmes!O16*Paramètres!$C$4,2)</f>
        <v>56034.36</v>
      </c>
      <c r="P16" s="35">
        <f>ROUND(Barèmes!P16*Paramètres!$C$4,2)</f>
        <v>57716.13</v>
      </c>
      <c r="Q16" s="35">
        <f>ROUND(Barèmes!Q16*Paramètres!$C$4,2)</f>
        <v>56541.85</v>
      </c>
      <c r="R16" s="35">
        <f>ROUND(Barèmes!R16*Paramètres!$C$4,2)</f>
        <v>67554.8</v>
      </c>
      <c r="S16" s="35">
        <f>ROUND(Barèmes!S16*Paramètres!$C$4,2)</f>
        <v>67105.72</v>
      </c>
      <c r="T16" s="35">
        <f>ROUND(Barèmes!T16*Paramètres!$C$4,2)</f>
        <v>77386.73</v>
      </c>
      <c r="U16" s="35">
        <f>ROUND(Barèmes!U16*Paramètres!$C$4,2)</f>
        <v>72105.47</v>
      </c>
      <c r="V16" s="35">
        <f>ROUND(Barèmes!V16*Paramètres!$C$4,2)</f>
        <v>82386.48</v>
      </c>
      <c r="W16" s="35">
        <f>ROUND(Barèmes!W16*Paramètres!$C$4,2)</f>
        <v>82811.06</v>
      </c>
      <c r="X16" s="35">
        <f>ROUND(Barèmes!X16*Paramètres!$C$4,2)</f>
        <v>84298.98</v>
      </c>
      <c r="Y16" s="35">
        <f>ROUND(Barèmes!Y16*Paramètres!$C$4,2)</f>
        <v>88867.34</v>
      </c>
      <c r="Z16" s="35">
        <f>ROUND(Barèmes!Z16*Paramètres!$C$4,2)</f>
        <v>98923.49</v>
      </c>
      <c r="AA16" s="35">
        <f>ROUND(Barèmes!AA16*Paramètres!$C$4,2)</f>
        <v>111922.84</v>
      </c>
      <c r="AB16" s="35">
        <f>ROUND(Barèmes!AB16*Paramètres!$C$4,2)</f>
        <v>113153.32</v>
      </c>
      <c r="AC16" s="35">
        <f>ROUND(Barèmes!AC16*Paramètres!$C$4,2)</f>
        <v>114641.27</v>
      </c>
      <c r="AD16" s="35">
        <f>ROUND(Barèmes!AD16*Paramètres!$C$4,2)</f>
        <v>131660.42000000001</v>
      </c>
      <c r="AE16" s="35">
        <f>ROUND(Barèmes!AE16*Paramètres!$C$4,2)</f>
        <v>125791.75</v>
      </c>
      <c r="AF16" s="35">
        <f>ROUND(Barèmes!AF16*Paramètres!$C$4,2)</f>
        <v>142810.9</v>
      </c>
      <c r="AG16" s="12"/>
      <c r="AH16" s="12"/>
      <c r="AI16" s="12"/>
      <c r="AJ16" s="12"/>
    </row>
    <row r="17" spans="1:36" s="13" customFormat="1" ht="19.5" customHeight="1">
      <c r="A17" s="7">
        <v>15</v>
      </c>
      <c r="B17" s="33">
        <f>ROUND(Barèmes!B17*Paramètres!$C$4,2)</f>
        <v>29858.33</v>
      </c>
      <c r="C17" s="34">
        <f>ROUND(Barèmes!C17*Paramètres!$C$4,2)</f>
        <v>35210.480000000003</v>
      </c>
      <c r="D17" s="35">
        <f>ROUND(Barèmes!D17*Paramètres!$C$4,2)</f>
        <v>38210.33</v>
      </c>
      <c r="E17" s="35">
        <f>ROUND(Barèmes!E17*Paramètres!$C$4,2)</f>
        <v>41819.47</v>
      </c>
      <c r="F17" s="34">
        <f>ROUND(Barèmes!F17*Paramètres!$C$4,2)</f>
        <v>36532.589999999997</v>
      </c>
      <c r="G17" s="35">
        <f>ROUND(Barèmes!G17*Paramètres!$C$4,2)</f>
        <v>42955.77</v>
      </c>
      <c r="H17" s="35">
        <f>ROUND(Barèmes!H17*Paramètres!$C$4,2)</f>
        <v>47955.519999999997</v>
      </c>
      <c r="I17" s="35">
        <f>ROUND(Barèmes!I17*Paramètres!$C$4,2)</f>
        <v>52797.88</v>
      </c>
      <c r="J17" s="35">
        <f>ROUND(Barèmes!J17*Paramètres!$C$4,2)</f>
        <v>45189.58</v>
      </c>
      <c r="K17" s="35">
        <f>ROUND(Barèmes!K17*Paramètres!$C$4,2)</f>
        <v>51797.35</v>
      </c>
      <c r="L17" s="36">
        <f>ROUND(Barèmes!L17*Paramètres!$C$4,2)</f>
        <v>47611.38</v>
      </c>
      <c r="M17" s="35">
        <f>ROUND(Barèmes!M17*Paramètres!$C$4,2)</f>
        <v>52211.15</v>
      </c>
      <c r="N17" s="35">
        <f>ROUND(Barèmes!N17*Paramètres!$C$4,2)</f>
        <v>52611.13</v>
      </c>
      <c r="O17" s="35">
        <f>ROUND(Barèmes!O17*Paramètres!$C$4,2)</f>
        <v>57210.9</v>
      </c>
      <c r="P17" s="35">
        <f>ROUND(Barèmes!P17*Paramètres!$C$4,2)</f>
        <v>58892.68</v>
      </c>
      <c r="Q17" s="35">
        <f>ROUND(Barèmes!Q17*Paramètres!$C$4,2)</f>
        <v>58457.120000000003</v>
      </c>
      <c r="R17" s="35">
        <f>ROUND(Barèmes!R17*Paramètres!$C$4,2)</f>
        <v>69470.070000000007</v>
      </c>
      <c r="S17" s="35">
        <f>ROUND(Barèmes!S17*Paramètres!$C$4,2)</f>
        <v>69375.95</v>
      </c>
      <c r="T17" s="35">
        <f>ROUND(Barèmes!T17*Paramètres!$C$4,2)</f>
        <v>79301.990000000005</v>
      </c>
      <c r="U17" s="35">
        <f>ROUND(Barèmes!U17*Paramètres!$C$4,2)</f>
        <v>74375.7</v>
      </c>
      <c r="V17" s="35">
        <f>ROUND(Barèmes!V17*Paramètres!$C$4,2)</f>
        <v>84301.74</v>
      </c>
      <c r="W17" s="35">
        <f>ROUND(Barèmes!W17*Paramètres!$C$4,2)</f>
        <v>85331.65</v>
      </c>
      <c r="X17" s="35">
        <f>ROUND(Barèmes!X17*Paramètres!$C$4,2)</f>
        <v>86819.58</v>
      </c>
      <c r="Y17" s="35">
        <f>ROUND(Barèmes!Y17*Paramètres!$C$4,2)</f>
        <v>91387.93</v>
      </c>
      <c r="Z17" s="35">
        <f>ROUND(Barèmes!Z17*Paramètres!$C$4,2)</f>
        <v>101444.09</v>
      </c>
      <c r="AA17" s="35">
        <f>ROUND(Barèmes!AA17*Paramètres!$C$4,2)</f>
        <v>114443.44</v>
      </c>
      <c r="AB17" s="35">
        <f>ROUND(Barèmes!AB17*Paramètres!$C$4,2)</f>
        <v>116369.7</v>
      </c>
      <c r="AC17" s="35">
        <f>ROUND(Barèmes!AC17*Paramètres!$C$4,2)</f>
        <v>117857.65</v>
      </c>
      <c r="AD17" s="35">
        <f>ROUND(Barèmes!AD17*Paramètres!$C$4,2)</f>
        <v>134876.79999999999</v>
      </c>
      <c r="AE17" s="35">
        <f>ROUND(Barèmes!AE17*Paramètres!$C$4,2)</f>
        <v>129008.13</v>
      </c>
      <c r="AF17" s="35">
        <f>ROUND(Barèmes!AF17*Paramètres!$C$4,2)</f>
        <v>146027.28</v>
      </c>
      <c r="AG17" s="12"/>
      <c r="AH17" s="12"/>
      <c r="AI17" s="12"/>
      <c r="AJ17" s="12"/>
    </row>
    <row r="18" spans="1:36" s="13" customFormat="1" ht="19.5" customHeight="1">
      <c r="A18" s="7">
        <v>16</v>
      </c>
      <c r="B18" s="33">
        <f>ROUND(Barèmes!B18*Paramètres!$C$4,2)</f>
        <v>29858.33</v>
      </c>
      <c r="C18" s="34">
        <f>ROUND(Barèmes!C18*Paramètres!$C$4,2)</f>
        <v>35210.480000000003</v>
      </c>
      <c r="D18" s="35">
        <f>ROUND(Barèmes!D18*Paramètres!$C$4,2)</f>
        <v>38210.33</v>
      </c>
      <c r="E18" s="35">
        <f>ROUND(Barèmes!E18*Paramètres!$C$4,2)</f>
        <v>41819.47</v>
      </c>
      <c r="F18" s="34">
        <f>ROUND(Barèmes!F18*Paramètres!$C$4,2)</f>
        <v>36532.589999999997</v>
      </c>
      <c r="G18" s="35">
        <f>ROUND(Barèmes!G18*Paramètres!$C$4,2)</f>
        <v>42955.77</v>
      </c>
      <c r="H18" s="35">
        <f>ROUND(Barèmes!H18*Paramètres!$C$4,2)</f>
        <v>47955.519999999997</v>
      </c>
      <c r="I18" s="35">
        <f>ROUND(Barèmes!I18*Paramètres!$C$4,2)</f>
        <v>52797.88</v>
      </c>
      <c r="J18" s="35">
        <f>ROUND(Barèmes!J18*Paramètres!$C$4,2)</f>
        <v>45189.58</v>
      </c>
      <c r="K18" s="35">
        <f>ROUND(Barèmes!K18*Paramètres!$C$4,2)</f>
        <v>51797.35</v>
      </c>
      <c r="L18" s="36">
        <f>ROUND(Barèmes!L18*Paramètres!$C$4,2)</f>
        <v>47611.38</v>
      </c>
      <c r="M18" s="35">
        <f>ROUND(Barèmes!M18*Paramètres!$C$4,2)</f>
        <v>52211.15</v>
      </c>
      <c r="N18" s="35">
        <f>ROUND(Barèmes!N18*Paramètres!$C$4,2)</f>
        <v>52611.13</v>
      </c>
      <c r="O18" s="35">
        <f>ROUND(Barèmes!O18*Paramètres!$C$4,2)</f>
        <v>57210.9</v>
      </c>
      <c r="P18" s="35">
        <f>ROUND(Barèmes!P18*Paramètres!$C$4,2)</f>
        <v>58892.68</v>
      </c>
      <c r="Q18" s="35">
        <f>ROUND(Barèmes!Q18*Paramètres!$C$4,2)</f>
        <v>58457.120000000003</v>
      </c>
      <c r="R18" s="35">
        <f>ROUND(Barèmes!R18*Paramètres!$C$4,2)</f>
        <v>69470.070000000007</v>
      </c>
      <c r="S18" s="35">
        <f>ROUND(Barèmes!S18*Paramètres!$C$4,2)</f>
        <v>69375.95</v>
      </c>
      <c r="T18" s="35">
        <f>ROUND(Barèmes!T18*Paramètres!$C$4,2)</f>
        <v>79301.990000000005</v>
      </c>
      <c r="U18" s="35">
        <f>ROUND(Barèmes!U18*Paramètres!$C$4,2)</f>
        <v>74375.7</v>
      </c>
      <c r="V18" s="35">
        <f>ROUND(Barèmes!V18*Paramètres!$C$4,2)</f>
        <v>84301.74</v>
      </c>
      <c r="W18" s="35">
        <f>ROUND(Barèmes!W18*Paramètres!$C$4,2)</f>
        <v>85331.65</v>
      </c>
      <c r="X18" s="35">
        <f>ROUND(Barèmes!X18*Paramètres!$C$4,2)</f>
        <v>86819.58</v>
      </c>
      <c r="Y18" s="35">
        <f>ROUND(Barèmes!Y18*Paramètres!$C$4,2)</f>
        <v>91387.93</v>
      </c>
      <c r="Z18" s="35">
        <f>ROUND(Barèmes!Z18*Paramètres!$C$4,2)</f>
        <v>101444.09</v>
      </c>
      <c r="AA18" s="35">
        <f>ROUND(Barèmes!AA18*Paramètres!$C$4,2)</f>
        <v>114443.44</v>
      </c>
      <c r="AB18" s="35">
        <f>ROUND(Barèmes!AB18*Paramètres!$C$4,2)</f>
        <v>116369.7</v>
      </c>
      <c r="AC18" s="35">
        <f>ROUND(Barèmes!AC18*Paramètres!$C$4,2)</f>
        <v>117857.65</v>
      </c>
      <c r="AD18" s="35">
        <f>ROUND(Barèmes!AD18*Paramètres!$C$4,2)</f>
        <v>134876.79999999999</v>
      </c>
      <c r="AE18" s="35">
        <f>ROUND(Barèmes!AE18*Paramètres!$C$4,2)</f>
        <v>129008.13</v>
      </c>
      <c r="AF18" s="35">
        <f>ROUND(Barèmes!AF18*Paramètres!$C$4,2)</f>
        <v>146027.28</v>
      </c>
      <c r="AG18" s="12"/>
      <c r="AH18" s="12"/>
      <c r="AI18" s="12"/>
      <c r="AJ18" s="12"/>
    </row>
    <row r="19" spans="1:36" s="13" customFormat="1" ht="19.5" customHeight="1">
      <c r="A19" s="7">
        <v>17</v>
      </c>
      <c r="B19" s="33">
        <f>ROUND(Barèmes!B19*Paramètres!$C$4,2)</f>
        <v>30391.86</v>
      </c>
      <c r="C19" s="34">
        <f>ROUND(Barèmes!C19*Paramètres!$C$4,2)</f>
        <v>35744.01</v>
      </c>
      <c r="D19" s="35">
        <f>ROUND(Barèmes!D19*Paramètres!$C$4,2)</f>
        <v>38743.86</v>
      </c>
      <c r="E19" s="35">
        <f>ROUND(Barèmes!E19*Paramètres!$C$4,2)</f>
        <v>42353</v>
      </c>
      <c r="F19" s="35">
        <f>ROUND(Barèmes!F19*Paramètres!$C$4,2)</f>
        <v>37779.730000000003</v>
      </c>
      <c r="G19" s="35">
        <f>ROUND(Barèmes!G19*Paramètres!$C$4,2)</f>
        <v>44202.91</v>
      </c>
      <c r="H19" s="35">
        <f>ROUND(Barèmes!H19*Paramètres!$C$4,2)</f>
        <v>49202.66</v>
      </c>
      <c r="I19" s="35">
        <f>ROUND(Barèmes!I19*Paramètres!$C$4,2)</f>
        <v>54045.02</v>
      </c>
      <c r="J19" s="35">
        <f>ROUND(Barèmes!J19*Paramètres!$C$4,2)</f>
        <v>46366.12</v>
      </c>
      <c r="K19" s="35">
        <f>ROUND(Barèmes!K19*Paramètres!$C$4,2)</f>
        <v>52973.89</v>
      </c>
      <c r="L19" s="36">
        <f>ROUND(Barèmes!L19*Paramètres!$C$4,2)</f>
        <v>48787.92</v>
      </c>
      <c r="M19" s="35">
        <f>ROUND(Barèmes!M19*Paramètres!$C$4,2)</f>
        <v>53387.69</v>
      </c>
      <c r="N19" s="35">
        <f>ROUND(Barèmes!N19*Paramètres!$C$4,2)</f>
        <v>53787.67</v>
      </c>
      <c r="O19" s="35">
        <f>ROUND(Barèmes!O19*Paramètres!$C$4,2)</f>
        <v>58387.44</v>
      </c>
      <c r="P19" s="35">
        <f>ROUND(Barèmes!P19*Paramètres!$C$4,2)</f>
        <v>60069.22</v>
      </c>
      <c r="Q19" s="35">
        <f>ROUND(Barèmes!Q19*Paramètres!$C$4,2)</f>
        <v>60372.38</v>
      </c>
      <c r="R19" s="35">
        <f>ROUND(Barèmes!R19*Paramètres!$C$4,2)</f>
        <v>71385.33</v>
      </c>
      <c r="S19" s="35">
        <f>ROUND(Barèmes!S19*Paramètres!$C$4,2)</f>
        <v>71646.179999999993</v>
      </c>
      <c r="T19" s="35">
        <f>ROUND(Barèmes!T19*Paramètres!$C$4,2)</f>
        <v>81217.259999999995</v>
      </c>
      <c r="U19" s="35">
        <f>ROUND(Barèmes!U19*Paramètres!$C$4,2)</f>
        <v>76645.929999999993</v>
      </c>
      <c r="V19" s="35">
        <f>ROUND(Barèmes!V19*Paramètres!$C$4,2)</f>
        <v>86217.01</v>
      </c>
      <c r="W19" s="35">
        <f>ROUND(Barèmes!W19*Paramètres!$C$4,2)</f>
        <v>87852.25</v>
      </c>
      <c r="X19" s="35">
        <f>ROUND(Barèmes!X19*Paramètres!$C$4,2)</f>
        <v>89340.17</v>
      </c>
      <c r="Y19" s="35">
        <f>ROUND(Barèmes!Y19*Paramètres!$C$4,2)</f>
        <v>93908.52</v>
      </c>
      <c r="Z19" s="35">
        <f>ROUND(Barèmes!Z19*Paramètres!$C$4,2)</f>
        <v>103964.68</v>
      </c>
      <c r="AA19" s="35">
        <f>ROUND(Barèmes!AA19*Paramètres!$C$4,2)</f>
        <v>116964.03</v>
      </c>
      <c r="AB19" s="35">
        <f>ROUND(Barèmes!AB19*Paramètres!$C$4,2)</f>
        <v>119586.08</v>
      </c>
      <c r="AC19" s="35">
        <f>ROUND(Barèmes!AC19*Paramètres!$C$4,2)</f>
        <v>121074.03</v>
      </c>
      <c r="AD19" s="35">
        <f>ROUND(Barèmes!AD19*Paramètres!$C$4,2)</f>
        <v>138093.17000000001</v>
      </c>
      <c r="AE19" s="35">
        <f>ROUND(Barèmes!AE19*Paramètres!$C$4,2)</f>
        <v>132224.51</v>
      </c>
      <c r="AF19" s="35">
        <f>ROUND(Barèmes!AF19*Paramètres!$C$4,2)</f>
        <v>149243.66</v>
      </c>
      <c r="AG19" s="12"/>
      <c r="AH19" s="12"/>
      <c r="AI19" s="12"/>
      <c r="AJ19" s="12"/>
    </row>
    <row r="20" spans="1:36" s="13" customFormat="1" ht="19.5" customHeight="1">
      <c r="A20" s="7">
        <v>18</v>
      </c>
      <c r="B20" s="33">
        <f>ROUND(Barèmes!B20*Paramètres!$C$4,2)</f>
        <v>30892.6</v>
      </c>
      <c r="C20" s="34">
        <f>ROUND(Barèmes!C20*Paramètres!$C$4,2)</f>
        <v>36244.75</v>
      </c>
      <c r="D20" s="35">
        <f>ROUND(Barèmes!D20*Paramètres!$C$4,2)</f>
        <v>39244.6</v>
      </c>
      <c r="E20" s="35">
        <f>ROUND(Barèmes!E20*Paramètres!$C$4,2)</f>
        <v>42853.74</v>
      </c>
      <c r="F20" s="35">
        <f>ROUND(Barèmes!F20*Paramètres!$C$4,2)</f>
        <v>38280.47</v>
      </c>
      <c r="G20" s="35">
        <f>ROUND(Barèmes!G20*Paramètres!$C$4,2)</f>
        <v>44703.64</v>
      </c>
      <c r="H20" s="35">
        <f>ROUND(Barèmes!H20*Paramètres!$C$4,2)</f>
        <v>49703.39</v>
      </c>
      <c r="I20" s="35">
        <f>ROUND(Barèmes!I20*Paramètres!$C$4,2)</f>
        <v>54545.75</v>
      </c>
      <c r="J20" s="35">
        <f>ROUND(Barèmes!J20*Paramètres!$C$4,2)</f>
        <v>46866.86</v>
      </c>
      <c r="K20" s="35">
        <f>ROUND(Barèmes!K20*Paramètres!$C$4,2)</f>
        <v>53474.63</v>
      </c>
      <c r="L20" s="36">
        <f>ROUND(Barèmes!L20*Paramètres!$C$4,2)</f>
        <v>49288.66</v>
      </c>
      <c r="M20" s="35">
        <f>ROUND(Barèmes!M20*Paramètres!$C$4,2)</f>
        <v>53888.43</v>
      </c>
      <c r="N20" s="35">
        <f>ROUND(Barèmes!N20*Paramètres!$C$4,2)</f>
        <v>54288.41</v>
      </c>
      <c r="O20" s="35">
        <f>ROUND(Barèmes!O20*Paramètres!$C$4,2)</f>
        <v>58888.18</v>
      </c>
      <c r="P20" s="35">
        <f>ROUND(Barèmes!P20*Paramètres!$C$4,2)</f>
        <v>60569.95</v>
      </c>
      <c r="Q20" s="35">
        <f>ROUND(Barèmes!Q20*Paramètres!$C$4,2)</f>
        <v>60873.120000000003</v>
      </c>
      <c r="R20" s="35">
        <f>ROUND(Barèmes!R20*Paramètres!$C$4,2)</f>
        <v>71886.070000000007</v>
      </c>
      <c r="S20" s="35">
        <f>ROUND(Barèmes!S20*Paramètres!$C$4,2)</f>
        <v>72146.91</v>
      </c>
      <c r="T20" s="35">
        <f>ROUND(Barèmes!T20*Paramètres!$C$4,2)</f>
        <v>81717.990000000005</v>
      </c>
      <c r="U20" s="35">
        <f>ROUND(Barèmes!U20*Paramètres!$C$4,2)</f>
        <v>77146.66</v>
      </c>
      <c r="V20" s="35">
        <f>ROUND(Barèmes!V20*Paramètres!$C$4,2)</f>
        <v>86717.74</v>
      </c>
      <c r="W20" s="35">
        <f>ROUND(Barèmes!W20*Paramètres!$C$4,2)</f>
        <v>88352.98</v>
      </c>
      <c r="X20" s="35">
        <f>ROUND(Barèmes!X20*Paramètres!$C$4,2)</f>
        <v>89840.91</v>
      </c>
      <c r="Y20" s="35">
        <f>ROUND(Barèmes!Y20*Paramètres!$C$4,2)</f>
        <v>94409.26</v>
      </c>
      <c r="Z20" s="35">
        <f>ROUND(Barèmes!Z20*Paramètres!$C$4,2)</f>
        <v>104465.42</v>
      </c>
      <c r="AA20" s="35">
        <f>ROUND(Barèmes!AA20*Paramètres!$C$4,2)</f>
        <v>117464.77</v>
      </c>
      <c r="AB20" s="35">
        <f>ROUND(Barèmes!AB20*Paramètres!$C$4,2)</f>
        <v>120086.82</v>
      </c>
      <c r="AC20" s="35">
        <f>ROUND(Barèmes!AC20*Paramètres!$C$4,2)</f>
        <v>121574.76</v>
      </c>
      <c r="AD20" s="35">
        <f>ROUND(Barèmes!AD20*Paramètres!$C$4,2)</f>
        <v>138593.91</v>
      </c>
      <c r="AE20" s="35">
        <f>ROUND(Barèmes!AE20*Paramètres!$C$4,2)</f>
        <v>132725.24</v>
      </c>
      <c r="AF20" s="35">
        <f>ROUND(Barèmes!AF20*Paramètres!$C$4,2)</f>
        <v>149744.39000000001</v>
      </c>
      <c r="AG20" s="12"/>
      <c r="AH20" s="12"/>
      <c r="AI20" s="12"/>
      <c r="AJ20" s="12"/>
    </row>
    <row r="21" spans="1:36" s="13" customFormat="1" ht="19.5" customHeight="1">
      <c r="A21" s="7">
        <v>19</v>
      </c>
      <c r="B21" s="33">
        <f>ROUND(Barèmes!B21*Paramètres!$C$4,2)</f>
        <v>31426.13</v>
      </c>
      <c r="C21" s="38">
        <f>ROUND(Barèmes!C21*Paramètres!$C$4,2)</f>
        <v>36778.28</v>
      </c>
      <c r="D21" s="35">
        <f>ROUND(Barèmes!D21*Paramètres!$C$4,2)</f>
        <v>39778.129999999997</v>
      </c>
      <c r="E21" s="35">
        <f>ROUND(Barèmes!E21*Paramètres!$C$4,2)</f>
        <v>43387.27</v>
      </c>
      <c r="F21" s="35">
        <f>ROUND(Barèmes!F21*Paramètres!$C$4,2)</f>
        <v>39527.599999999999</v>
      </c>
      <c r="G21" s="35">
        <f>ROUND(Barèmes!G21*Paramètres!$C$4,2)</f>
        <v>45950.78</v>
      </c>
      <c r="H21" s="35">
        <f>ROUND(Barèmes!H21*Paramètres!$C$4,2)</f>
        <v>50950.53</v>
      </c>
      <c r="I21" s="35">
        <f>ROUND(Barèmes!I21*Paramètres!$C$4,2)</f>
        <v>55792.89</v>
      </c>
      <c r="J21" s="35">
        <f>ROUND(Barèmes!J21*Paramètres!$C$4,2)</f>
        <v>48043.4</v>
      </c>
      <c r="K21" s="35">
        <f>ROUND(Barèmes!K21*Paramètres!$C$4,2)</f>
        <v>54651.17</v>
      </c>
      <c r="L21" s="36">
        <f>ROUND(Barèmes!L21*Paramètres!$C$4,2)</f>
        <v>50465.2</v>
      </c>
      <c r="M21" s="35">
        <f>ROUND(Barèmes!M21*Paramètres!$C$4,2)</f>
        <v>55064.97</v>
      </c>
      <c r="N21" s="35">
        <f>ROUND(Barèmes!N21*Paramètres!$C$4,2)</f>
        <v>55464.95</v>
      </c>
      <c r="O21" s="35">
        <f>ROUND(Barèmes!O21*Paramètres!$C$4,2)</f>
        <v>60064.72</v>
      </c>
      <c r="P21" s="35">
        <f>ROUND(Barèmes!P21*Paramètres!$C$4,2)</f>
        <v>61746.49</v>
      </c>
      <c r="Q21" s="35">
        <f>ROUND(Barèmes!Q21*Paramètres!$C$4,2)</f>
        <v>62788.38</v>
      </c>
      <c r="R21" s="35">
        <f>ROUND(Barèmes!R21*Paramètres!$C$4,2)</f>
        <v>73801.33</v>
      </c>
      <c r="S21" s="35">
        <f>ROUND(Barèmes!S21*Paramètres!$C$4,2)</f>
        <v>74417.14</v>
      </c>
      <c r="T21" s="35">
        <f>ROUND(Barèmes!T21*Paramètres!$C$4,2)</f>
        <v>83633.259999999995</v>
      </c>
      <c r="U21" s="35">
        <f>ROUND(Barèmes!U21*Paramètres!$C$4,2)</f>
        <v>79416.89</v>
      </c>
      <c r="V21" s="35">
        <f>ROUND(Barèmes!V21*Paramètres!$C$4,2)</f>
        <v>88633.01</v>
      </c>
      <c r="W21" s="35">
        <f>ROUND(Barèmes!W21*Paramètres!$C$4,2)</f>
        <v>90873.58</v>
      </c>
      <c r="X21" s="35">
        <f>ROUND(Barèmes!X21*Paramètres!$C$4,2)</f>
        <v>92361.5</v>
      </c>
      <c r="Y21" s="35">
        <f>ROUND(Barèmes!Y21*Paramètres!$C$4,2)</f>
        <v>96929.85</v>
      </c>
      <c r="Z21" s="35">
        <f>ROUND(Barèmes!Z21*Paramètres!$C$4,2)</f>
        <v>106986.01</v>
      </c>
      <c r="AA21" s="35">
        <f>ROUND(Barèmes!AA21*Paramètres!$C$4,2)</f>
        <v>119985.36</v>
      </c>
      <c r="AB21" s="35">
        <f>ROUND(Barèmes!AB21*Paramètres!$C$4,2)</f>
        <v>123303.19</v>
      </c>
      <c r="AC21" s="35">
        <f>ROUND(Barèmes!AC21*Paramètres!$C$4,2)</f>
        <v>124791.14</v>
      </c>
      <c r="AD21" s="35">
        <f>ROUND(Barèmes!AD21*Paramètres!$C$4,2)</f>
        <v>141810.29</v>
      </c>
      <c r="AE21" s="35">
        <f>ROUND(Barèmes!AE21*Paramètres!$C$4,2)</f>
        <v>135941.62</v>
      </c>
      <c r="AF21" s="35">
        <f>ROUND(Barèmes!AF21*Paramètres!$C$4,2)</f>
        <v>152960.76999999999</v>
      </c>
      <c r="AG21" s="12"/>
      <c r="AH21" s="12"/>
      <c r="AI21" s="12"/>
      <c r="AJ21" s="12"/>
    </row>
    <row r="22" spans="1:36" s="13" customFormat="1" ht="19.5" customHeight="1">
      <c r="A22" s="7">
        <v>20</v>
      </c>
      <c r="B22" s="33">
        <f>ROUND(Barèmes!B22*Paramètres!$C$4,2)</f>
        <v>31426.13</v>
      </c>
      <c r="C22" s="38">
        <f>ROUND(Barèmes!C22*Paramètres!$C$4,2)</f>
        <v>36778.28</v>
      </c>
      <c r="D22" s="35">
        <f>ROUND(Barèmes!D22*Paramètres!$C$4,2)</f>
        <v>39778.129999999997</v>
      </c>
      <c r="E22" s="35">
        <f>ROUND(Barèmes!E22*Paramètres!$C$4,2)</f>
        <v>43387.27</v>
      </c>
      <c r="F22" s="35">
        <f>ROUND(Barèmes!F22*Paramètres!$C$4,2)</f>
        <v>39527.599999999999</v>
      </c>
      <c r="G22" s="35">
        <f>ROUND(Barèmes!G22*Paramètres!$C$4,2)</f>
        <v>45950.78</v>
      </c>
      <c r="H22" s="35">
        <f>ROUND(Barèmes!H22*Paramètres!$C$4,2)</f>
        <v>50950.53</v>
      </c>
      <c r="I22" s="35">
        <f>ROUND(Barèmes!I22*Paramètres!$C$4,2)</f>
        <v>55792.89</v>
      </c>
      <c r="J22" s="35">
        <f>ROUND(Barèmes!J22*Paramètres!$C$4,2)</f>
        <v>48043.4</v>
      </c>
      <c r="K22" s="35">
        <f>ROUND(Barèmes!K22*Paramètres!$C$4,2)</f>
        <v>54651.17</v>
      </c>
      <c r="L22" s="36">
        <f>ROUND(Barèmes!L22*Paramètres!$C$4,2)</f>
        <v>50465.2</v>
      </c>
      <c r="M22" s="35">
        <f>ROUND(Barèmes!M22*Paramètres!$C$4,2)</f>
        <v>55064.97</v>
      </c>
      <c r="N22" s="35">
        <f>ROUND(Barèmes!N22*Paramètres!$C$4,2)</f>
        <v>55464.95</v>
      </c>
      <c r="O22" s="35">
        <f>ROUND(Barèmes!O22*Paramètres!$C$4,2)</f>
        <v>60064.72</v>
      </c>
      <c r="P22" s="35">
        <f>ROUND(Barèmes!P22*Paramètres!$C$4,2)</f>
        <v>61746.49</v>
      </c>
      <c r="Q22" s="35">
        <f>ROUND(Barèmes!Q22*Paramètres!$C$4,2)</f>
        <v>62788.38</v>
      </c>
      <c r="R22" s="35">
        <f>ROUND(Barèmes!R22*Paramètres!$C$4,2)</f>
        <v>73801.33</v>
      </c>
      <c r="S22" s="35">
        <f>ROUND(Barèmes!S22*Paramètres!$C$4,2)</f>
        <v>74417.14</v>
      </c>
      <c r="T22" s="35">
        <f>ROUND(Barèmes!T22*Paramètres!$C$4,2)</f>
        <v>83633.259999999995</v>
      </c>
      <c r="U22" s="35">
        <f>ROUND(Barèmes!U22*Paramètres!$C$4,2)</f>
        <v>79416.89</v>
      </c>
      <c r="V22" s="35">
        <f>ROUND(Barèmes!V22*Paramètres!$C$4,2)</f>
        <v>88633.01</v>
      </c>
      <c r="W22" s="35">
        <f>ROUND(Barèmes!W22*Paramètres!$C$4,2)</f>
        <v>90873.58</v>
      </c>
      <c r="X22" s="35">
        <f>ROUND(Barèmes!X22*Paramètres!$C$4,2)</f>
        <v>92361.5</v>
      </c>
      <c r="Y22" s="35">
        <f>ROUND(Barèmes!Y22*Paramètres!$C$4,2)</f>
        <v>96929.85</v>
      </c>
      <c r="Z22" s="35">
        <f>ROUND(Barèmes!Z22*Paramètres!$C$4,2)</f>
        <v>106986.01</v>
      </c>
      <c r="AA22" s="35">
        <f>ROUND(Barèmes!AA22*Paramètres!$C$4,2)</f>
        <v>119985.36</v>
      </c>
      <c r="AB22" s="35">
        <f>ROUND(Barèmes!AB22*Paramètres!$C$4,2)</f>
        <v>123303.19</v>
      </c>
      <c r="AC22" s="35">
        <f>ROUND(Barèmes!AC22*Paramètres!$C$4,2)</f>
        <v>124791.14</v>
      </c>
      <c r="AD22" s="35">
        <f>ROUND(Barèmes!AD22*Paramètres!$C$4,2)</f>
        <v>141810.29</v>
      </c>
      <c r="AE22" s="35">
        <f>ROUND(Barèmes!AE22*Paramètres!$C$4,2)</f>
        <v>135941.62</v>
      </c>
      <c r="AF22" s="35">
        <f>ROUND(Barèmes!AF22*Paramètres!$C$4,2)</f>
        <v>152960.76999999999</v>
      </c>
      <c r="AG22" s="12"/>
      <c r="AH22" s="12"/>
      <c r="AI22" s="12"/>
      <c r="AJ22" s="12"/>
    </row>
    <row r="23" spans="1:36" s="13" customFormat="1" ht="19.5" customHeight="1">
      <c r="A23" s="7">
        <v>21</v>
      </c>
      <c r="B23" s="33">
        <f>ROUND(Barèmes!B23*Paramètres!$C$4,2)</f>
        <v>31959.66</v>
      </c>
      <c r="C23" s="38">
        <f>ROUND(Barèmes!C23*Paramètres!$C$4,2)</f>
        <v>37311.81</v>
      </c>
      <c r="D23" s="35">
        <f>ROUND(Barèmes!D23*Paramètres!$C$4,2)</f>
        <v>40311.660000000003</v>
      </c>
      <c r="E23" s="35">
        <f>ROUND(Barèmes!E23*Paramètres!$C$4,2)</f>
        <v>43920.800000000003</v>
      </c>
      <c r="F23" s="35">
        <f>ROUND(Barèmes!F23*Paramètres!$C$4,2)</f>
        <v>40774.74</v>
      </c>
      <c r="G23" s="35">
        <f>ROUND(Barèmes!G23*Paramètres!$C$4,2)</f>
        <v>47197.919999999998</v>
      </c>
      <c r="H23" s="35">
        <f>ROUND(Barèmes!H23*Paramètres!$C$4,2)</f>
        <v>52197.67</v>
      </c>
      <c r="I23" s="35">
        <f>ROUND(Barèmes!I23*Paramètres!$C$4,2)</f>
        <v>57040.03</v>
      </c>
      <c r="J23" s="35">
        <f>ROUND(Barèmes!J23*Paramètres!$C$4,2)</f>
        <v>49219.94</v>
      </c>
      <c r="K23" s="35">
        <f>ROUND(Barèmes!K23*Paramètres!$C$4,2)</f>
        <v>55827.71</v>
      </c>
      <c r="L23" s="36">
        <f>ROUND(Barèmes!L23*Paramètres!$C$4,2)</f>
        <v>51641.74</v>
      </c>
      <c r="M23" s="35">
        <f>ROUND(Barèmes!M23*Paramètres!$C$4,2)</f>
        <v>56241.51</v>
      </c>
      <c r="N23" s="35">
        <f>ROUND(Barèmes!N23*Paramètres!$C$4,2)</f>
        <v>56641.49</v>
      </c>
      <c r="O23" s="35">
        <f>ROUND(Barèmes!O23*Paramètres!$C$4,2)</f>
        <v>61241.26</v>
      </c>
      <c r="P23" s="35">
        <f>ROUND(Barèmes!P23*Paramètres!$C$4,2)</f>
        <v>62923.03</v>
      </c>
      <c r="Q23" s="35">
        <f>ROUND(Barèmes!Q23*Paramètres!$C$4,2)</f>
        <v>64703.64</v>
      </c>
      <c r="R23" s="35">
        <f>ROUND(Barèmes!R23*Paramètres!$C$4,2)</f>
        <v>75716.59</v>
      </c>
      <c r="S23" s="35">
        <f>ROUND(Barèmes!S23*Paramètres!$C$4,2)</f>
        <v>76687.37</v>
      </c>
      <c r="T23" s="35">
        <f>ROUND(Barèmes!T23*Paramètres!$C$4,2)</f>
        <v>85548.52</v>
      </c>
      <c r="U23" s="35">
        <f>ROUND(Barèmes!U23*Paramètres!$C$4,2)</f>
        <v>81687.12</v>
      </c>
      <c r="V23" s="35">
        <f>ROUND(Barèmes!V23*Paramètres!$C$4,2)</f>
        <v>90548.27</v>
      </c>
      <c r="W23" s="35">
        <f>ROUND(Barèmes!W23*Paramètres!$C$4,2)</f>
        <v>93394.17</v>
      </c>
      <c r="X23" s="35">
        <f>ROUND(Barèmes!X23*Paramètres!$C$4,2)</f>
        <v>94882.1</v>
      </c>
      <c r="Y23" s="35">
        <f>ROUND(Barèmes!Y23*Paramètres!$C$4,2)</f>
        <v>99450.45</v>
      </c>
      <c r="Z23" s="35">
        <f>ROUND(Barèmes!Z23*Paramètres!$C$4,2)</f>
        <v>109506.6</v>
      </c>
      <c r="AA23" s="35">
        <f>ROUND(Barèmes!AA23*Paramètres!$C$4,2)</f>
        <v>122505.95</v>
      </c>
      <c r="AB23" s="35">
        <f>ROUND(Barèmes!AB23*Paramètres!$C$4,2)</f>
        <v>126519.57</v>
      </c>
      <c r="AC23" s="35">
        <f>ROUND(Barèmes!AC23*Paramètres!$C$4,2)</f>
        <v>128007.52</v>
      </c>
      <c r="AD23" s="35">
        <f>ROUND(Barèmes!AD23*Paramètres!$C$4,2)</f>
        <v>145026.67000000001</v>
      </c>
      <c r="AE23" s="35">
        <f>ROUND(Barèmes!AE23*Paramètres!$C$4,2)</f>
        <v>139158</v>
      </c>
      <c r="AF23" s="35">
        <f>ROUND(Barèmes!AF23*Paramètres!$C$4,2)</f>
        <v>156177.15</v>
      </c>
      <c r="AG23" s="12"/>
      <c r="AH23" s="12"/>
      <c r="AI23" s="12"/>
      <c r="AJ23" s="12"/>
    </row>
    <row r="24" spans="1:36" s="13" customFormat="1" ht="19.5" customHeight="1">
      <c r="A24" s="7">
        <v>22</v>
      </c>
      <c r="B24" s="33">
        <f>ROUND(Barèmes!B24*Paramètres!$C$4,2)</f>
        <v>31959.66</v>
      </c>
      <c r="C24" s="38">
        <f>ROUND(Barèmes!C24*Paramètres!$C$4,2)</f>
        <v>37311.81</v>
      </c>
      <c r="D24" s="35">
        <f>ROUND(Barèmes!D24*Paramètres!$C$4,2)</f>
        <v>40311.660000000003</v>
      </c>
      <c r="E24" s="35">
        <f>ROUND(Barèmes!E24*Paramètres!$C$4,2)</f>
        <v>43920.800000000003</v>
      </c>
      <c r="F24" s="35">
        <f>ROUND(Barèmes!F24*Paramètres!$C$4,2)</f>
        <v>40774.74</v>
      </c>
      <c r="G24" s="35">
        <f>ROUND(Barèmes!G24*Paramètres!$C$4,2)</f>
        <v>47197.919999999998</v>
      </c>
      <c r="H24" s="35">
        <f>ROUND(Barèmes!H24*Paramètres!$C$4,2)</f>
        <v>52197.67</v>
      </c>
      <c r="I24" s="35">
        <f>ROUND(Barèmes!I24*Paramètres!$C$4,2)</f>
        <v>57040.03</v>
      </c>
      <c r="J24" s="35">
        <f>ROUND(Barèmes!J24*Paramètres!$C$4,2)</f>
        <v>49219.94</v>
      </c>
      <c r="K24" s="35">
        <f>ROUND(Barèmes!K24*Paramètres!$C$4,2)</f>
        <v>55827.71</v>
      </c>
      <c r="L24" s="36">
        <f>ROUND(Barèmes!L24*Paramètres!$C$4,2)</f>
        <v>51641.74</v>
      </c>
      <c r="M24" s="35">
        <f>ROUND(Barèmes!M24*Paramètres!$C$4,2)</f>
        <v>56241.51</v>
      </c>
      <c r="N24" s="35">
        <f>ROUND(Barèmes!N24*Paramètres!$C$4,2)</f>
        <v>56641.49</v>
      </c>
      <c r="O24" s="35">
        <f>ROUND(Barèmes!O24*Paramètres!$C$4,2)</f>
        <v>61241.26</v>
      </c>
      <c r="P24" s="35">
        <f>ROUND(Barèmes!P24*Paramètres!$C$4,2)</f>
        <v>62923.03</v>
      </c>
      <c r="Q24" s="35">
        <f>ROUND(Barèmes!Q24*Paramètres!$C$4,2)</f>
        <v>64703.64</v>
      </c>
      <c r="R24" s="35">
        <f>ROUND(Barèmes!R24*Paramètres!$C$4,2)</f>
        <v>75716.59</v>
      </c>
      <c r="S24" s="35">
        <f>ROUND(Barèmes!S24*Paramètres!$C$4,2)</f>
        <v>76687.37</v>
      </c>
      <c r="T24" s="35">
        <f>ROUND(Barèmes!T24*Paramètres!$C$4,2)</f>
        <v>85548.52</v>
      </c>
      <c r="U24" s="35">
        <f>ROUND(Barèmes!U24*Paramètres!$C$4,2)</f>
        <v>81687.12</v>
      </c>
      <c r="V24" s="35">
        <f>ROUND(Barèmes!V24*Paramètres!$C$4,2)</f>
        <v>90548.27</v>
      </c>
      <c r="W24" s="35">
        <f>ROUND(Barèmes!W24*Paramètres!$C$4,2)</f>
        <v>93394.17</v>
      </c>
      <c r="X24" s="35">
        <f>ROUND(Barèmes!X24*Paramètres!$C$4,2)</f>
        <v>94882.1</v>
      </c>
      <c r="Y24" s="35">
        <f>ROUND(Barèmes!Y24*Paramètres!$C$4,2)</f>
        <v>99450.45</v>
      </c>
      <c r="Z24" s="35">
        <f>ROUND(Barèmes!Z24*Paramètres!$C$4,2)</f>
        <v>109506.6</v>
      </c>
      <c r="AA24" s="35">
        <f>ROUND(Barèmes!AA24*Paramètres!$C$4,2)</f>
        <v>122505.95</v>
      </c>
      <c r="AB24" s="35">
        <f>ROUND(Barèmes!AB24*Paramètres!$C$4,2)</f>
        <v>126519.57</v>
      </c>
      <c r="AC24" s="35">
        <f>ROUND(Barèmes!AC24*Paramètres!$C$4,2)</f>
        <v>128007.52</v>
      </c>
      <c r="AD24" s="35">
        <f>ROUND(Barèmes!AD24*Paramètres!$C$4,2)</f>
        <v>145026.67000000001</v>
      </c>
      <c r="AE24" s="35">
        <f>ROUND(Barèmes!AE24*Paramètres!$C$4,2)</f>
        <v>139158</v>
      </c>
      <c r="AF24" s="35">
        <f>ROUND(Barèmes!AF24*Paramètres!$C$4,2)</f>
        <v>156177.15</v>
      </c>
      <c r="AG24" s="12"/>
      <c r="AH24" s="12"/>
      <c r="AI24" s="12"/>
      <c r="AJ24" s="12"/>
    </row>
    <row r="25" spans="1:36" s="13" customFormat="1" ht="19.5" customHeight="1">
      <c r="A25" s="7">
        <v>23</v>
      </c>
      <c r="B25" s="37">
        <f>ROUND(Barèmes!B25*Paramètres!$C$4,2)</f>
        <v>32493.200000000001</v>
      </c>
      <c r="C25" s="35">
        <f>ROUND(Barèmes!C25*Paramètres!$C$4,2)</f>
        <v>37845.35</v>
      </c>
      <c r="D25" s="35">
        <f>ROUND(Barèmes!D25*Paramètres!$C$4,2)</f>
        <v>40845.199999999997</v>
      </c>
      <c r="E25" s="35">
        <f>ROUND(Barèmes!E25*Paramètres!$C$4,2)</f>
        <v>44454.34</v>
      </c>
      <c r="F25" s="35">
        <f>ROUND(Barèmes!F25*Paramètres!$C$4,2)</f>
        <v>42021.88</v>
      </c>
      <c r="G25" s="35">
        <f>ROUND(Barèmes!G25*Paramètres!$C$4,2)</f>
        <v>48445.06</v>
      </c>
      <c r="H25" s="35">
        <f>ROUND(Barèmes!H25*Paramètres!$C$4,2)</f>
        <v>53444.81</v>
      </c>
      <c r="I25" s="35">
        <f>ROUND(Barèmes!I25*Paramètres!$C$4,2)</f>
        <v>58287.17</v>
      </c>
      <c r="J25" s="35">
        <f>ROUND(Barèmes!J25*Paramètres!$C$4,2)</f>
        <v>50396.480000000003</v>
      </c>
      <c r="K25" s="35">
        <f>ROUND(Barèmes!K25*Paramètres!$C$4,2)</f>
        <v>57004.25</v>
      </c>
      <c r="L25" s="36">
        <f>ROUND(Barèmes!L25*Paramètres!$C$4,2)</f>
        <v>52818.28</v>
      </c>
      <c r="M25" s="35">
        <f>ROUND(Barèmes!M25*Paramètres!$C$4,2)</f>
        <v>57418.05</v>
      </c>
      <c r="N25" s="35">
        <f>ROUND(Barèmes!N25*Paramètres!$C$4,2)</f>
        <v>57818.03</v>
      </c>
      <c r="O25" s="35">
        <f>ROUND(Barèmes!O25*Paramètres!$C$4,2)</f>
        <v>62417.8</v>
      </c>
      <c r="P25" s="35">
        <f>ROUND(Barèmes!P25*Paramètres!$C$4,2)</f>
        <v>64099.57</v>
      </c>
      <c r="Q25" s="35">
        <f>ROUND(Barèmes!Q25*Paramètres!$C$4,2)</f>
        <v>66618.91</v>
      </c>
      <c r="R25" s="35">
        <f>ROUND(Barèmes!R25*Paramètres!$C$4,2)</f>
        <v>77631.86</v>
      </c>
      <c r="S25" s="35">
        <f>ROUND(Barèmes!S25*Paramètres!$C$4,2)</f>
        <v>78957.59</v>
      </c>
      <c r="T25" s="35">
        <f>ROUND(Barèmes!T25*Paramètres!$C$4,2)</f>
        <v>87463.79</v>
      </c>
      <c r="U25" s="35">
        <f>ROUND(Barèmes!U25*Paramètres!$C$4,2)</f>
        <v>83957.34</v>
      </c>
      <c r="V25" s="35">
        <f>ROUND(Barèmes!V25*Paramètres!$C$4,2)</f>
        <v>92463.54</v>
      </c>
      <c r="W25" s="35">
        <f>ROUND(Barèmes!W25*Paramètres!$C$4,2)</f>
        <v>95914.76</v>
      </c>
      <c r="X25" s="35">
        <f>ROUND(Barèmes!X25*Paramètres!$C$4,2)</f>
        <v>97402.69</v>
      </c>
      <c r="Y25" s="35">
        <f>ROUND(Barèmes!Y25*Paramètres!$C$4,2)</f>
        <v>101971.04</v>
      </c>
      <c r="Z25" s="35">
        <f>ROUND(Barèmes!Z25*Paramètres!$C$4,2)</f>
        <v>112027.2</v>
      </c>
      <c r="AA25" s="35">
        <f>ROUND(Barèmes!AA25*Paramètres!$C$4,2)</f>
        <v>125026.55</v>
      </c>
      <c r="AB25" s="35">
        <f>ROUND(Barèmes!AB25*Paramètres!$C$4,2)</f>
        <v>129735.95</v>
      </c>
      <c r="AC25" s="35">
        <f>ROUND(Barèmes!AC25*Paramètres!$C$4,2)</f>
        <v>131223.9</v>
      </c>
      <c r="AD25" s="35">
        <f>ROUND(Barèmes!AD25*Paramètres!$C$4,2)</f>
        <v>148243.04999999999</v>
      </c>
      <c r="AE25" s="35">
        <f>ROUND(Barèmes!AE25*Paramètres!$C$4,2)</f>
        <v>142374.38</v>
      </c>
      <c r="AF25" s="35">
        <f>ROUND(Barèmes!AF25*Paramètres!$C$4,2)</f>
        <v>159393.53</v>
      </c>
      <c r="AG25" s="12"/>
      <c r="AH25" s="12"/>
      <c r="AI25" s="12"/>
      <c r="AJ25" s="12"/>
    </row>
    <row r="26" spans="1:36" s="13" customFormat="1" ht="19.5" customHeight="1">
      <c r="A26" s="7">
        <v>24</v>
      </c>
      <c r="B26" s="34">
        <f>ROUND(Barèmes!B26*Paramètres!$C$4,2)</f>
        <v>32993.93</v>
      </c>
      <c r="C26" s="35">
        <f>ROUND(Barèmes!C26*Paramètres!$C$4,2)</f>
        <v>38346.080000000002</v>
      </c>
      <c r="D26" s="35">
        <f>ROUND(Barèmes!D26*Paramètres!$C$4,2)</f>
        <v>41345.93</v>
      </c>
      <c r="E26" s="35">
        <f>ROUND(Barèmes!E26*Paramètres!$C$4,2)</f>
        <v>44955.07</v>
      </c>
      <c r="F26" s="35">
        <f>ROUND(Barèmes!F26*Paramètres!$C$4,2)</f>
        <v>42522.61</v>
      </c>
      <c r="G26" s="35">
        <f>ROUND(Barèmes!G26*Paramètres!$C$4,2)</f>
        <v>48945.79</v>
      </c>
      <c r="H26" s="35">
        <f>ROUND(Barèmes!H26*Paramètres!$C$4,2)</f>
        <v>53945.54</v>
      </c>
      <c r="I26" s="35">
        <f>ROUND(Barèmes!I26*Paramètres!$C$4,2)</f>
        <v>58787.9</v>
      </c>
      <c r="J26" s="35">
        <f>ROUND(Barèmes!J26*Paramètres!$C$4,2)</f>
        <v>50897.22</v>
      </c>
      <c r="K26" s="35">
        <f>ROUND(Barèmes!K26*Paramètres!$C$4,2)</f>
        <v>57504.98</v>
      </c>
      <c r="L26" s="36">
        <f>ROUND(Barèmes!L26*Paramètres!$C$4,2)</f>
        <v>53319.01</v>
      </c>
      <c r="M26" s="35">
        <f>ROUND(Barèmes!M26*Paramètres!$C$4,2)</f>
        <v>57918.78</v>
      </c>
      <c r="N26" s="35">
        <f>ROUND(Barèmes!N26*Paramètres!$C$4,2)</f>
        <v>58318.76</v>
      </c>
      <c r="O26" s="35">
        <f>ROUND(Barèmes!O26*Paramètres!$C$4,2)</f>
        <v>62918.53</v>
      </c>
      <c r="P26" s="35">
        <f>ROUND(Barèmes!P26*Paramètres!$C$4,2)</f>
        <v>64600.31</v>
      </c>
      <c r="Q26" s="35">
        <f>ROUND(Barèmes!Q26*Paramètres!$C$4,2)</f>
        <v>67119.64</v>
      </c>
      <c r="R26" s="35">
        <f>ROUND(Barèmes!R26*Paramètres!$C$4,2)</f>
        <v>78132.59</v>
      </c>
      <c r="S26" s="35">
        <f>ROUND(Barèmes!S26*Paramètres!$C$4,2)</f>
        <v>79458.33</v>
      </c>
      <c r="T26" s="35">
        <f>ROUND(Barèmes!T26*Paramètres!$C$4,2)</f>
        <v>87964.52</v>
      </c>
      <c r="U26" s="35">
        <f>ROUND(Barèmes!U26*Paramètres!$C$4,2)</f>
        <v>84458.08</v>
      </c>
      <c r="V26" s="35">
        <f>ROUND(Barèmes!V26*Paramètres!$C$4,2)</f>
        <v>92964.27</v>
      </c>
      <c r="W26" s="35">
        <f>ROUND(Barèmes!W26*Paramètres!$C$4,2)</f>
        <v>96415.5</v>
      </c>
      <c r="X26" s="35">
        <f>ROUND(Barèmes!X26*Paramètres!$C$4,2)</f>
        <v>97903.42</v>
      </c>
      <c r="Y26" s="35">
        <f>ROUND(Barèmes!Y26*Paramètres!$C$4,2)</f>
        <v>102471.78</v>
      </c>
      <c r="Z26" s="35">
        <f>ROUND(Barèmes!Z26*Paramètres!$C$4,2)</f>
        <v>112527.93</v>
      </c>
      <c r="AA26" s="35">
        <f>ROUND(Barèmes!AA26*Paramètres!$C$4,2)</f>
        <v>125527.28</v>
      </c>
      <c r="AB26" s="35">
        <f>ROUND(Barèmes!AB26*Paramètres!$C$4,2)</f>
        <v>130236.69</v>
      </c>
      <c r="AC26" s="35">
        <f>ROUND(Barèmes!AC26*Paramètres!$C$4,2)</f>
        <v>131724.63</v>
      </c>
      <c r="AD26" s="35">
        <f>ROUND(Barèmes!AD26*Paramètres!$C$4,2)</f>
        <v>148743.78</v>
      </c>
      <c r="AE26" s="35">
        <f>ROUND(Barèmes!AE26*Paramètres!$C$4,2)</f>
        <v>142875.12</v>
      </c>
      <c r="AF26" s="35">
        <f>ROUND(Barèmes!AF26*Paramètres!$C$4,2)</f>
        <v>159894.26</v>
      </c>
      <c r="AG26" s="12"/>
      <c r="AH26" s="12"/>
      <c r="AI26" s="12"/>
      <c r="AJ26" s="12"/>
    </row>
    <row r="27" spans="1:36" s="13" customFormat="1" ht="19.5" customHeight="1">
      <c r="A27" s="7">
        <v>25</v>
      </c>
      <c r="B27" s="34">
        <f>ROUND(Barèmes!B27*Paramètres!$C$4,2)</f>
        <v>33527.46</v>
      </c>
      <c r="C27" s="35">
        <f>ROUND(Barèmes!C27*Paramètres!$C$4,2)</f>
        <v>38879.620000000003</v>
      </c>
      <c r="D27" s="35">
        <f>ROUND(Barèmes!D27*Paramètres!$C$4,2)</f>
        <v>41879.47</v>
      </c>
      <c r="E27" s="35">
        <f>ROUND(Barèmes!E27*Paramètres!$C$4,2)</f>
        <v>45488.61</v>
      </c>
      <c r="F27" s="35">
        <f>ROUND(Barèmes!F27*Paramètres!$C$4,2)</f>
        <v>43769.75</v>
      </c>
      <c r="G27" s="35">
        <f>ROUND(Barèmes!G27*Paramètres!$C$4,2)</f>
        <v>50192.93</v>
      </c>
      <c r="H27" s="35">
        <f>ROUND(Barèmes!H27*Paramètres!$C$4,2)</f>
        <v>55192.68</v>
      </c>
      <c r="I27" s="35">
        <f>ROUND(Barèmes!I27*Paramètres!$C$4,2)</f>
        <v>60035.040000000001</v>
      </c>
      <c r="J27" s="35">
        <f>ROUND(Barèmes!J27*Paramètres!$C$4,2)</f>
        <v>52073.760000000002</v>
      </c>
      <c r="K27" s="35">
        <f>ROUND(Barèmes!K27*Paramètres!$C$4,2)</f>
        <v>58681.53</v>
      </c>
      <c r="L27" s="36">
        <f>ROUND(Barèmes!L27*Paramètres!$C$4,2)</f>
        <v>54495.56</v>
      </c>
      <c r="M27" s="35">
        <f>ROUND(Barèmes!M27*Paramètres!$C$4,2)</f>
        <v>59095.33</v>
      </c>
      <c r="N27" s="35">
        <f>ROUND(Barèmes!N27*Paramètres!$C$4,2)</f>
        <v>59495.31</v>
      </c>
      <c r="O27" s="35">
        <f>ROUND(Barèmes!O27*Paramètres!$C$4,2)</f>
        <v>64095.08</v>
      </c>
      <c r="P27" s="35">
        <f>ROUND(Barèmes!P27*Paramètres!$C$4,2)</f>
        <v>65776.850000000006</v>
      </c>
      <c r="Q27" s="35">
        <f>ROUND(Barèmes!Q27*Paramètres!$C$4,2)</f>
        <v>67119.64</v>
      </c>
      <c r="R27" s="35">
        <f>ROUND(Barèmes!R27*Paramètres!$C$4,2)</f>
        <v>78132.59</v>
      </c>
      <c r="S27" s="35">
        <f>ROUND(Barèmes!S27*Paramètres!$C$4,2)</f>
        <v>79458.33</v>
      </c>
      <c r="T27" s="35">
        <f>ROUND(Barèmes!T27*Paramètres!$C$4,2)</f>
        <v>87964.52</v>
      </c>
      <c r="U27" s="35">
        <f>ROUND(Barèmes!U27*Paramètres!$C$4,2)</f>
        <v>84458.08</v>
      </c>
      <c r="V27" s="35">
        <f>ROUND(Barèmes!V27*Paramètres!$C$4,2)</f>
        <v>92964.27</v>
      </c>
      <c r="W27" s="35">
        <f>ROUND(Barèmes!W27*Paramètres!$C$4,2)</f>
        <v>96415.5</v>
      </c>
      <c r="X27" s="35">
        <f>ROUND(Barèmes!X27*Paramètres!$C$4,2)</f>
        <v>97903.42</v>
      </c>
      <c r="Y27" s="35">
        <f>ROUND(Barèmes!Y27*Paramètres!$C$4,2)</f>
        <v>102471.78</v>
      </c>
      <c r="Z27" s="35">
        <f>ROUND(Barèmes!Z27*Paramètres!$C$4,2)</f>
        <v>112527.93</v>
      </c>
      <c r="AA27" s="35">
        <f>ROUND(Barèmes!AA27*Paramètres!$C$4,2)</f>
        <v>125527.28</v>
      </c>
      <c r="AB27" s="35">
        <f>ROUND(Barèmes!AB27*Paramètres!$C$4,2)</f>
        <v>130236.69</v>
      </c>
      <c r="AC27" s="35">
        <f>ROUND(Barèmes!AC27*Paramètres!$C$4,2)</f>
        <v>131724.63</v>
      </c>
      <c r="AD27" s="35">
        <f>ROUND(Barèmes!AD27*Paramètres!$C$4,2)</f>
        <v>148743.78</v>
      </c>
      <c r="AE27" s="35">
        <f>ROUND(Barèmes!AE27*Paramètres!$C$4,2)</f>
        <v>142875.12</v>
      </c>
      <c r="AF27" s="35">
        <f>ROUND(Barèmes!AF27*Paramètres!$C$4,2)</f>
        <v>159894.26</v>
      </c>
      <c r="AG27" s="12"/>
      <c r="AH27" s="12"/>
      <c r="AI27" s="12"/>
      <c r="AJ27" s="12"/>
    </row>
    <row r="28" spans="1:36" s="13" customFormat="1" ht="19.5" customHeight="1">
      <c r="A28" s="7">
        <v>26</v>
      </c>
      <c r="B28" s="34">
        <f>ROUND(Barèmes!B28*Paramètres!$C$4,2)</f>
        <v>33527.46</v>
      </c>
      <c r="C28" s="35">
        <f>ROUND(Barèmes!C28*Paramètres!$C$4,2)</f>
        <v>38879.620000000003</v>
      </c>
      <c r="D28" s="35">
        <f>ROUND(Barèmes!D28*Paramètres!$C$4,2)</f>
        <v>41879.47</v>
      </c>
      <c r="E28" s="35">
        <f>ROUND(Barèmes!E28*Paramètres!$C$4,2)</f>
        <v>45488.61</v>
      </c>
      <c r="F28" s="35">
        <f>ROUND(Barèmes!F28*Paramètres!$C$4,2)</f>
        <v>43769.75</v>
      </c>
      <c r="G28" s="35">
        <f>ROUND(Barèmes!G28*Paramètres!$C$4,2)</f>
        <v>50192.93</v>
      </c>
      <c r="H28" s="35">
        <f>ROUND(Barèmes!H28*Paramètres!$C$4,2)</f>
        <v>55192.68</v>
      </c>
      <c r="I28" s="35">
        <f>ROUND(Barèmes!I28*Paramètres!$C$4,2)</f>
        <v>60035.040000000001</v>
      </c>
      <c r="J28" s="35">
        <f>ROUND(Barèmes!J28*Paramètres!$C$4,2)</f>
        <v>52073.760000000002</v>
      </c>
      <c r="K28" s="35">
        <f>ROUND(Barèmes!K28*Paramètres!$C$4,2)</f>
        <v>58681.53</v>
      </c>
      <c r="L28" s="36">
        <f>ROUND(Barèmes!L28*Paramètres!$C$4,2)</f>
        <v>54495.56</v>
      </c>
      <c r="M28" s="35">
        <f>ROUND(Barèmes!M28*Paramètres!$C$4,2)</f>
        <v>59095.33</v>
      </c>
      <c r="N28" s="35">
        <f>ROUND(Barèmes!N28*Paramètres!$C$4,2)</f>
        <v>59495.31</v>
      </c>
      <c r="O28" s="35">
        <f>ROUND(Barèmes!O28*Paramètres!$C$4,2)</f>
        <v>64095.08</v>
      </c>
      <c r="P28" s="35">
        <f>ROUND(Barèmes!P28*Paramètres!$C$4,2)</f>
        <v>65776.850000000006</v>
      </c>
      <c r="Q28" s="35">
        <f>ROUND(Barèmes!Q28*Paramètres!$C$4,2)</f>
        <v>67119.64</v>
      </c>
      <c r="R28" s="35">
        <f>ROUND(Barèmes!R28*Paramètres!$C$4,2)</f>
        <v>78132.59</v>
      </c>
      <c r="S28" s="35">
        <f>ROUND(Barèmes!S28*Paramètres!$C$4,2)</f>
        <v>79458.33</v>
      </c>
      <c r="T28" s="35">
        <f>ROUND(Barèmes!T28*Paramètres!$C$4,2)</f>
        <v>87964.52</v>
      </c>
      <c r="U28" s="35">
        <f>ROUND(Barèmes!U28*Paramètres!$C$4,2)</f>
        <v>84458.08</v>
      </c>
      <c r="V28" s="35">
        <f>ROUND(Barèmes!V28*Paramètres!$C$4,2)</f>
        <v>92964.27</v>
      </c>
      <c r="W28" s="35">
        <f>ROUND(Barèmes!W28*Paramètres!$C$4,2)</f>
        <v>96415.5</v>
      </c>
      <c r="X28" s="35">
        <f>ROUND(Barèmes!X28*Paramètres!$C$4,2)</f>
        <v>97903.42</v>
      </c>
      <c r="Y28" s="35">
        <f>ROUND(Barèmes!Y28*Paramètres!$C$4,2)</f>
        <v>102471.78</v>
      </c>
      <c r="Z28" s="35">
        <f>ROUND(Barèmes!Z28*Paramètres!$C$4,2)</f>
        <v>112527.93</v>
      </c>
      <c r="AA28" s="35">
        <f>ROUND(Barèmes!AA28*Paramètres!$C$4,2)</f>
        <v>125527.28</v>
      </c>
      <c r="AB28" s="35">
        <f>ROUND(Barèmes!AB28*Paramètres!$C$4,2)</f>
        <v>130236.69</v>
      </c>
      <c r="AC28" s="35">
        <f>ROUND(Barèmes!AC28*Paramètres!$C$4,2)</f>
        <v>131724.63</v>
      </c>
      <c r="AD28" s="35">
        <f>ROUND(Barèmes!AD28*Paramètres!$C$4,2)</f>
        <v>148743.78</v>
      </c>
      <c r="AE28" s="35">
        <f>ROUND(Barèmes!AE28*Paramètres!$C$4,2)</f>
        <v>142875.12</v>
      </c>
      <c r="AF28" s="35">
        <f>ROUND(Barèmes!AF28*Paramètres!$C$4,2)</f>
        <v>159894.26</v>
      </c>
      <c r="AG28" s="12"/>
      <c r="AH28" s="12"/>
      <c r="AI28" s="12"/>
      <c r="AJ28" s="12"/>
    </row>
    <row r="29" spans="1:36" s="13" customFormat="1" ht="19.5" customHeight="1">
      <c r="A29" s="7">
        <v>27</v>
      </c>
      <c r="B29" s="34">
        <f>ROUND(Barèmes!B29*Paramètres!$C$4,2)</f>
        <v>34366.120000000003</v>
      </c>
      <c r="C29" s="35">
        <f>ROUND(Barèmes!C29*Paramètres!$C$4,2)</f>
        <v>39718.269999999997</v>
      </c>
      <c r="D29" s="35">
        <f>ROUND(Barèmes!D29*Paramètres!$C$4,2)</f>
        <v>42718.12</v>
      </c>
      <c r="E29" s="35">
        <f>ROUND(Barèmes!E29*Paramètres!$C$4,2)</f>
        <v>46327.26</v>
      </c>
      <c r="F29" s="35">
        <f>ROUND(Barèmes!F29*Paramètres!$C$4,2)</f>
        <v>45016.89</v>
      </c>
      <c r="G29" s="35">
        <f>ROUND(Barèmes!G29*Paramètres!$C$4,2)</f>
        <v>51440.07</v>
      </c>
      <c r="H29" s="35">
        <f>ROUND(Barèmes!H29*Paramètres!$C$4,2)</f>
        <v>56439.82</v>
      </c>
      <c r="I29" s="35">
        <f>ROUND(Barèmes!I29*Paramètres!$C$4,2)</f>
        <v>61282.18</v>
      </c>
      <c r="J29" s="35">
        <f>ROUND(Barèmes!J29*Paramètres!$C$4,2)</f>
        <v>53250.3</v>
      </c>
      <c r="K29" s="35">
        <f>ROUND(Barèmes!K29*Paramètres!$C$4,2)</f>
        <v>59858.07</v>
      </c>
      <c r="L29" s="36">
        <f>ROUND(Barèmes!L29*Paramètres!$C$4,2)</f>
        <v>55672.1</v>
      </c>
      <c r="M29" s="35">
        <f>ROUND(Barèmes!M29*Paramètres!$C$4,2)</f>
        <v>60271.87</v>
      </c>
      <c r="N29" s="35">
        <f>ROUND(Barèmes!N29*Paramètres!$C$4,2)</f>
        <v>60671.85</v>
      </c>
      <c r="O29" s="35">
        <f>ROUND(Barèmes!O29*Paramètres!$C$4,2)</f>
        <v>65271.62</v>
      </c>
      <c r="P29" s="35">
        <f>ROUND(Barèmes!P29*Paramètres!$C$4,2)</f>
        <v>66953.39</v>
      </c>
      <c r="Q29" s="35">
        <f>ROUND(Barèmes!Q29*Paramètres!$C$4,2)</f>
        <v>67119.64</v>
      </c>
      <c r="R29" s="35">
        <f>ROUND(Barèmes!R29*Paramètres!$C$4,2)</f>
        <v>78132.59</v>
      </c>
      <c r="S29" s="35">
        <f>ROUND(Barèmes!S29*Paramètres!$C$4,2)</f>
        <v>79458.33</v>
      </c>
      <c r="T29" s="35">
        <f>ROUND(Barèmes!T29*Paramètres!$C$4,2)</f>
        <v>87964.52</v>
      </c>
      <c r="U29" s="35">
        <f>ROUND(Barèmes!U29*Paramètres!$C$4,2)</f>
        <v>84458.08</v>
      </c>
      <c r="V29" s="35">
        <f>ROUND(Barèmes!V29*Paramètres!$C$4,2)</f>
        <v>92964.27</v>
      </c>
      <c r="W29" s="35">
        <f>ROUND(Barèmes!W29*Paramètres!$C$4,2)</f>
        <v>96415.5</v>
      </c>
      <c r="X29" s="35">
        <f>ROUND(Barèmes!X29*Paramètres!$C$4,2)</f>
        <v>97903.42</v>
      </c>
      <c r="Y29" s="35">
        <f>ROUND(Barèmes!Y29*Paramètres!$C$4,2)</f>
        <v>102471.78</v>
      </c>
      <c r="Z29" s="35">
        <f>ROUND(Barèmes!Z29*Paramètres!$C$4,2)</f>
        <v>112527.93</v>
      </c>
      <c r="AA29" s="35">
        <f>ROUND(Barèmes!AA29*Paramètres!$C$4,2)</f>
        <v>125527.28</v>
      </c>
      <c r="AB29" s="35">
        <f>ROUND(Barèmes!AB29*Paramètres!$C$4,2)</f>
        <v>130236.69</v>
      </c>
      <c r="AC29" s="35">
        <f>ROUND(Barèmes!AC29*Paramètres!$C$4,2)</f>
        <v>131724.63</v>
      </c>
      <c r="AD29" s="35">
        <f>ROUND(Barèmes!AD29*Paramètres!$C$4,2)</f>
        <v>148743.78</v>
      </c>
      <c r="AE29" s="35">
        <f>ROUND(Barèmes!AE29*Paramètres!$C$4,2)</f>
        <v>142875.12</v>
      </c>
      <c r="AF29" s="35">
        <f>ROUND(Barèmes!AF29*Paramètres!$C$4,2)</f>
        <v>159894.26</v>
      </c>
      <c r="AG29" s="12"/>
      <c r="AH29" s="12"/>
      <c r="AI29" s="12"/>
      <c r="AJ29" s="12"/>
    </row>
    <row r="30" spans="1:36" s="13" customFormat="1" ht="19.5" customHeight="1">
      <c r="A30" s="7">
        <v>28</v>
      </c>
      <c r="B30" s="34">
        <f>ROUND(Barèmes!B30*Paramètres!$C$4,2)</f>
        <v>34366.120000000003</v>
      </c>
      <c r="C30" s="35">
        <f>ROUND(Barèmes!C30*Paramètres!$C$4,2)</f>
        <v>39718.269999999997</v>
      </c>
      <c r="D30" s="35">
        <f>ROUND(Barèmes!D30*Paramètres!$C$4,2)</f>
        <v>42718.12</v>
      </c>
      <c r="E30" s="35">
        <f>ROUND(Barèmes!E30*Paramètres!$C$4,2)</f>
        <v>46327.26</v>
      </c>
      <c r="F30" s="35">
        <f>ROUND(Barèmes!F30*Paramètres!$C$4,2)</f>
        <v>45016.89</v>
      </c>
      <c r="G30" s="35">
        <f>ROUND(Barèmes!G30*Paramètres!$C$4,2)</f>
        <v>51440.07</v>
      </c>
      <c r="H30" s="35">
        <f>ROUND(Barèmes!H30*Paramètres!$C$4,2)</f>
        <v>56439.82</v>
      </c>
      <c r="I30" s="35">
        <f>ROUND(Barèmes!I30*Paramètres!$C$4,2)</f>
        <v>61282.18</v>
      </c>
      <c r="J30" s="35">
        <f>ROUND(Barèmes!J30*Paramètres!$C$4,2)</f>
        <v>53250.3</v>
      </c>
      <c r="K30" s="35">
        <f>ROUND(Barèmes!K30*Paramètres!$C$4,2)</f>
        <v>59858.07</v>
      </c>
      <c r="L30" s="36">
        <f>ROUND(Barèmes!L30*Paramètres!$C$4,2)</f>
        <v>55672.1</v>
      </c>
      <c r="M30" s="35">
        <f>ROUND(Barèmes!M30*Paramètres!$C$4,2)</f>
        <v>60271.87</v>
      </c>
      <c r="N30" s="35">
        <f>ROUND(Barèmes!N30*Paramètres!$C$4,2)</f>
        <v>60671.85</v>
      </c>
      <c r="O30" s="35">
        <f>ROUND(Barèmes!O30*Paramètres!$C$4,2)</f>
        <v>65271.62</v>
      </c>
      <c r="P30" s="35">
        <f>ROUND(Barèmes!P30*Paramètres!$C$4,2)</f>
        <v>66953.39</v>
      </c>
      <c r="Q30" s="35">
        <f>ROUND(Barèmes!Q30*Paramètres!$C$4,2)</f>
        <v>67119.64</v>
      </c>
      <c r="R30" s="35">
        <f>ROUND(Barèmes!R30*Paramètres!$C$4,2)</f>
        <v>78132.59</v>
      </c>
      <c r="S30" s="35">
        <f>ROUND(Barèmes!S30*Paramètres!$C$4,2)</f>
        <v>79458.33</v>
      </c>
      <c r="T30" s="35">
        <f>ROUND(Barèmes!T30*Paramètres!$C$4,2)</f>
        <v>87964.52</v>
      </c>
      <c r="U30" s="35">
        <f>ROUND(Barèmes!U30*Paramètres!$C$4,2)</f>
        <v>84458.08</v>
      </c>
      <c r="V30" s="35">
        <f>ROUND(Barèmes!V30*Paramètres!$C$4,2)</f>
        <v>92964.27</v>
      </c>
      <c r="W30" s="35">
        <f>ROUND(Barèmes!W30*Paramètres!$C$4,2)</f>
        <v>96415.5</v>
      </c>
      <c r="X30" s="35">
        <f>ROUND(Barèmes!X30*Paramètres!$C$4,2)</f>
        <v>97903.42</v>
      </c>
      <c r="Y30" s="35">
        <f>ROUND(Barèmes!Y30*Paramètres!$C$4,2)</f>
        <v>102471.78</v>
      </c>
      <c r="Z30" s="35">
        <f>ROUND(Barèmes!Z30*Paramètres!$C$4,2)</f>
        <v>112527.93</v>
      </c>
      <c r="AA30" s="35">
        <f>ROUND(Barèmes!AA30*Paramètres!$C$4,2)</f>
        <v>125527.28</v>
      </c>
      <c r="AB30" s="35">
        <f>ROUND(Barèmes!AB30*Paramètres!$C$4,2)</f>
        <v>130236.69</v>
      </c>
      <c r="AC30" s="35">
        <f>ROUND(Barèmes!AC30*Paramètres!$C$4,2)</f>
        <v>131724.63</v>
      </c>
      <c r="AD30" s="35">
        <f>ROUND(Barèmes!AD30*Paramètres!$C$4,2)</f>
        <v>148743.78</v>
      </c>
      <c r="AE30" s="35">
        <f>ROUND(Barèmes!AE30*Paramètres!$C$4,2)</f>
        <v>142875.12</v>
      </c>
      <c r="AF30" s="35">
        <f>ROUND(Barèmes!AF30*Paramètres!$C$4,2)</f>
        <v>159894.26</v>
      </c>
      <c r="AG30" s="12"/>
      <c r="AH30" s="12"/>
      <c r="AI30" s="12"/>
      <c r="AJ30" s="12"/>
    </row>
    <row r="31" spans="1:36" s="13" customFormat="1" ht="19.5" customHeight="1">
      <c r="A31" s="7">
        <v>29</v>
      </c>
      <c r="B31" s="34">
        <f>ROUND(Barèmes!B31*Paramètres!$C$4,2)</f>
        <v>35204.78</v>
      </c>
      <c r="C31" s="35">
        <f>ROUND(Barèmes!C31*Paramètres!$C$4,2)</f>
        <v>40556.93</v>
      </c>
      <c r="D31" s="35">
        <f>ROUND(Barèmes!D31*Paramètres!$C$4,2)</f>
        <v>43556.78</v>
      </c>
      <c r="E31" s="35">
        <f>ROUND(Barèmes!E31*Paramètres!$C$4,2)</f>
        <v>47165.919999999998</v>
      </c>
      <c r="F31" s="35">
        <f>ROUND(Barèmes!F31*Paramètres!$C$4,2)</f>
        <v>46264.03</v>
      </c>
      <c r="G31" s="35">
        <f>ROUND(Barèmes!G31*Paramètres!$C$4,2)</f>
        <v>52687.21</v>
      </c>
      <c r="H31" s="35">
        <f>ROUND(Barèmes!H31*Paramètres!$C$4,2)</f>
        <v>57686.96</v>
      </c>
      <c r="I31" s="35">
        <f>ROUND(Barèmes!I31*Paramètres!$C$4,2)</f>
        <v>62529.31</v>
      </c>
      <c r="J31" s="35">
        <f>ROUND(Barèmes!J31*Paramètres!$C$4,2)</f>
        <v>54426.84</v>
      </c>
      <c r="K31" s="35">
        <f>ROUND(Barèmes!K31*Paramètres!$C$4,2)</f>
        <v>61034.61</v>
      </c>
      <c r="L31" s="36">
        <f>ROUND(Barèmes!L31*Paramètres!$C$4,2)</f>
        <v>56848.639999999999</v>
      </c>
      <c r="M31" s="35">
        <f>ROUND(Barèmes!M31*Paramètres!$C$4,2)</f>
        <v>61448.41</v>
      </c>
      <c r="N31" s="35">
        <f>ROUND(Barèmes!N31*Paramètres!$C$4,2)</f>
        <v>61848.39</v>
      </c>
      <c r="O31" s="35">
        <f>ROUND(Barèmes!O31*Paramètres!$C$4,2)</f>
        <v>66448.160000000003</v>
      </c>
      <c r="P31" s="35">
        <f>ROUND(Barèmes!P31*Paramètres!$C$4,2)</f>
        <v>68129.929999999993</v>
      </c>
      <c r="Q31" s="35">
        <f>ROUND(Barèmes!Q31*Paramètres!$C$4,2)</f>
        <v>67119.64</v>
      </c>
      <c r="R31" s="35">
        <f>ROUND(Barèmes!R31*Paramètres!$C$4,2)</f>
        <v>78132.59</v>
      </c>
      <c r="S31" s="35">
        <f>ROUND(Barèmes!S31*Paramètres!$C$4,2)</f>
        <v>79458.33</v>
      </c>
      <c r="T31" s="35">
        <f>ROUND(Barèmes!T31*Paramètres!$C$4,2)</f>
        <v>87964.52</v>
      </c>
      <c r="U31" s="35">
        <f>ROUND(Barèmes!U31*Paramètres!$C$4,2)</f>
        <v>84458.08</v>
      </c>
      <c r="V31" s="35">
        <f>ROUND(Barèmes!V31*Paramètres!$C$4,2)</f>
        <v>92964.27</v>
      </c>
      <c r="W31" s="35">
        <f>ROUND(Barèmes!W31*Paramètres!$C$4,2)</f>
        <v>96415.5</v>
      </c>
      <c r="X31" s="35">
        <f>ROUND(Barèmes!X31*Paramètres!$C$4,2)</f>
        <v>97903.42</v>
      </c>
      <c r="Y31" s="35">
        <f>ROUND(Barèmes!Y31*Paramètres!$C$4,2)</f>
        <v>102471.78</v>
      </c>
      <c r="Z31" s="35">
        <f>ROUND(Barèmes!Z31*Paramètres!$C$4,2)</f>
        <v>112527.93</v>
      </c>
      <c r="AA31" s="35">
        <f>ROUND(Barèmes!AA31*Paramètres!$C$4,2)</f>
        <v>125527.28</v>
      </c>
      <c r="AB31" s="35">
        <f>ROUND(Barèmes!AB31*Paramètres!$C$4,2)</f>
        <v>130236.69</v>
      </c>
      <c r="AC31" s="35">
        <f>ROUND(Barèmes!AC31*Paramètres!$C$4,2)</f>
        <v>131724.63</v>
      </c>
      <c r="AD31" s="35">
        <f>ROUND(Barèmes!AD31*Paramètres!$C$4,2)</f>
        <v>148743.78</v>
      </c>
      <c r="AE31" s="35">
        <f>ROUND(Barèmes!AE31*Paramètres!$C$4,2)</f>
        <v>142875.12</v>
      </c>
      <c r="AF31" s="35">
        <f>ROUND(Barèmes!AF31*Paramètres!$C$4,2)</f>
        <v>159894.26</v>
      </c>
      <c r="AG31" s="12"/>
      <c r="AH31" s="12"/>
      <c r="AI31" s="12"/>
      <c r="AJ31" s="12"/>
    </row>
    <row r="32" spans="1:36" s="13" customFormat="1" ht="19.5" customHeight="1">
      <c r="A32" s="7">
        <v>30</v>
      </c>
      <c r="B32" s="34">
        <f>ROUND(Barèmes!B32*Paramètres!$C$4,2)</f>
        <v>35705.51</v>
      </c>
      <c r="C32" s="35">
        <f>ROUND(Barèmes!C32*Paramètres!$C$4,2)</f>
        <v>41057.67</v>
      </c>
      <c r="D32" s="35">
        <f>ROUND(Barèmes!D32*Paramètres!$C$4,2)</f>
        <v>44057.52</v>
      </c>
      <c r="E32" s="35">
        <f>ROUND(Barèmes!E32*Paramètres!$C$4,2)</f>
        <v>47666.66</v>
      </c>
      <c r="F32" s="35">
        <f>ROUND(Barèmes!F32*Paramètres!$C$4,2)</f>
        <v>46764.76</v>
      </c>
      <c r="G32" s="35">
        <f>ROUND(Barèmes!G32*Paramètres!$C$4,2)</f>
        <v>53187.94</v>
      </c>
      <c r="H32" s="35">
        <f>ROUND(Barèmes!H32*Paramètres!$C$4,2)</f>
        <v>58187.69</v>
      </c>
      <c r="I32" s="35">
        <f>ROUND(Barèmes!I32*Paramètres!$C$4,2)</f>
        <v>63030.05</v>
      </c>
      <c r="J32" s="35">
        <f>ROUND(Barèmes!J32*Paramètres!$C$4,2)</f>
        <v>54927.57</v>
      </c>
      <c r="K32" s="35">
        <f>ROUND(Barèmes!K32*Paramètres!$C$4,2)</f>
        <v>61535.34</v>
      </c>
      <c r="L32" s="36">
        <f>ROUND(Barèmes!L32*Paramètres!$C$4,2)</f>
        <v>57349.37</v>
      </c>
      <c r="M32" s="35">
        <f>ROUND(Barèmes!M32*Paramètres!$C$4,2)</f>
        <v>61949.14</v>
      </c>
      <c r="N32" s="35">
        <f>ROUND(Barèmes!N32*Paramètres!$C$4,2)</f>
        <v>62349.120000000003</v>
      </c>
      <c r="O32" s="35">
        <f>ROUND(Barèmes!O32*Paramètres!$C$4,2)</f>
        <v>66948.89</v>
      </c>
      <c r="P32" s="35">
        <f>ROUND(Barèmes!P32*Paramètres!$C$4,2)</f>
        <v>68630.67</v>
      </c>
      <c r="Q32" s="35">
        <f>ROUND(Barèmes!Q32*Paramètres!$C$4,2)</f>
        <v>67620.38</v>
      </c>
      <c r="R32" s="35">
        <f>ROUND(Barèmes!R32*Paramètres!$C$4,2)</f>
        <v>78633.33</v>
      </c>
      <c r="S32" s="35">
        <f>ROUND(Barèmes!S32*Paramètres!$C$4,2)</f>
        <v>79959.06</v>
      </c>
      <c r="T32" s="35">
        <f>ROUND(Barèmes!T32*Paramètres!$C$4,2)</f>
        <v>88465.26</v>
      </c>
      <c r="U32" s="35">
        <f>ROUND(Barèmes!U32*Paramètres!$C$4,2)</f>
        <v>84958.81</v>
      </c>
      <c r="V32" s="35">
        <f>ROUND(Barèmes!V32*Paramètres!$C$4,2)</f>
        <v>93465.01</v>
      </c>
      <c r="W32" s="35">
        <f>ROUND(Barèmes!W32*Paramètres!$C$4,2)</f>
        <v>96916.23</v>
      </c>
      <c r="X32" s="35">
        <f>ROUND(Barèmes!X32*Paramètres!$C$4,2)</f>
        <v>98404.160000000003</v>
      </c>
      <c r="Y32" s="35">
        <f>ROUND(Barèmes!Y32*Paramètres!$C$4,2)</f>
        <v>102972.51</v>
      </c>
      <c r="Z32" s="35">
        <f>ROUND(Barèmes!Z32*Paramètres!$C$4,2)</f>
        <v>113028.67</v>
      </c>
      <c r="AA32" s="35">
        <f>ROUND(Barèmes!AA32*Paramètres!$C$4,2)</f>
        <v>126028.02</v>
      </c>
      <c r="AB32" s="35">
        <f>ROUND(Barèmes!AB32*Paramètres!$C$4,2)</f>
        <v>130737.42</v>
      </c>
      <c r="AC32" s="35">
        <f>ROUND(Barèmes!AC32*Paramètres!$C$4,2)</f>
        <v>132225.37</v>
      </c>
      <c r="AD32" s="35">
        <f>ROUND(Barèmes!AD32*Paramètres!$C$4,2)</f>
        <v>149244.51999999999</v>
      </c>
      <c r="AE32" s="35">
        <f>ROUND(Barèmes!AE32*Paramètres!$C$4,2)</f>
        <v>143375.85</v>
      </c>
      <c r="AF32" s="35">
        <f>ROUND(Barèmes!AF32*Paramètres!$C$4,2)</f>
        <v>160395</v>
      </c>
      <c r="AG32" s="12"/>
      <c r="AH32" s="12"/>
      <c r="AI32" s="12"/>
      <c r="AJ32" s="12"/>
    </row>
    <row r="36" spans="2:2">
      <c r="B36" s="55"/>
    </row>
  </sheetData>
  <printOptions horizontalCentered="1" verticalCentered="1"/>
  <pageMargins left="0.19685039370078741" right="0.19685039370078741" top="0.98425196850393704" bottom="0.98425196850393704" header="0.51181102362204722" footer="0.51181102362204722"/>
  <pageSetup paperSize="9" scale="48" orientation="landscape" r:id="rId1"/>
  <headerFooter alignWithMargins="0">
    <oddHeader>&amp;C&amp;"Times New Roman,Gras italique"&amp;12&amp;UAgents statutaires et contractuels</oddHeader>
    <oddFooter>&amp;L&amp;"Times New Roman,Gras italique"&amp;11&amp;A&amp;R&amp;"Times New Roman,Italique"&amp;8&amp;F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J32"/>
  <sheetViews>
    <sheetView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M13" sqref="M13"/>
    </sheetView>
  </sheetViews>
  <sheetFormatPr baseColWidth="10" defaultColWidth="12" defaultRowHeight="14"/>
  <cols>
    <col min="1" max="1" width="3.796875" style="11" customWidth="1"/>
    <col min="2" max="31" width="11.3984375" style="4" customWidth="1"/>
    <col min="32" max="32" width="12" style="4" customWidth="1"/>
    <col min="33" max="16384" width="12" style="4"/>
  </cols>
  <sheetData>
    <row r="1" spans="1:36" s="10" customFormat="1" ht="30">
      <c r="A1" s="6"/>
      <c r="B1" s="7" t="s">
        <v>0</v>
      </c>
      <c r="C1" s="7" t="s">
        <v>1</v>
      </c>
      <c r="D1" s="7" t="s">
        <v>35</v>
      </c>
      <c r="E1" s="7" t="s">
        <v>2</v>
      </c>
      <c r="F1" s="7" t="s">
        <v>3</v>
      </c>
      <c r="G1" s="7" t="s">
        <v>4</v>
      </c>
      <c r="H1" s="7" t="s">
        <v>36</v>
      </c>
      <c r="I1" s="7" t="s">
        <v>5</v>
      </c>
      <c r="J1" s="7" t="s">
        <v>46</v>
      </c>
      <c r="K1" s="7" t="s">
        <v>49</v>
      </c>
      <c r="L1" s="7" t="s">
        <v>47</v>
      </c>
      <c r="M1" s="7" t="s">
        <v>50</v>
      </c>
      <c r="N1" s="7" t="s">
        <v>48</v>
      </c>
      <c r="O1" s="7" t="s">
        <v>51</v>
      </c>
      <c r="P1" s="7" t="s">
        <v>6</v>
      </c>
      <c r="Q1" s="7" t="s">
        <v>40</v>
      </c>
      <c r="R1" s="8" t="s">
        <v>52</v>
      </c>
      <c r="S1" s="7" t="s">
        <v>41</v>
      </c>
      <c r="T1" s="8" t="s">
        <v>53</v>
      </c>
      <c r="U1" s="7" t="s">
        <v>42</v>
      </c>
      <c r="V1" s="8" t="s">
        <v>54</v>
      </c>
      <c r="W1" s="7" t="s">
        <v>43</v>
      </c>
      <c r="X1" s="7" t="s">
        <v>44</v>
      </c>
      <c r="Y1" s="7" t="s">
        <v>45</v>
      </c>
      <c r="Z1" s="7" t="s">
        <v>7</v>
      </c>
      <c r="AA1" s="7" t="s">
        <v>37</v>
      </c>
      <c r="AB1" s="7" t="s">
        <v>31</v>
      </c>
      <c r="AC1" s="7" t="s">
        <v>8</v>
      </c>
      <c r="AD1" s="7" t="s">
        <v>38</v>
      </c>
      <c r="AE1" s="7" t="s">
        <v>9</v>
      </c>
      <c r="AF1" s="7" t="s">
        <v>39</v>
      </c>
      <c r="AG1" s="9"/>
      <c r="AH1" s="9"/>
      <c r="AI1" s="9"/>
      <c r="AJ1" s="9"/>
    </row>
    <row r="2" spans="1:36" s="13" customFormat="1" ht="19.5" customHeight="1">
      <c r="A2" s="7">
        <v>0</v>
      </c>
      <c r="B2" s="33">
        <f>ROUND('Barèmes indexés'!B2/12,2)</f>
        <v>2209.4499999999998</v>
      </c>
      <c r="C2" s="33">
        <f>ROUND('Barèmes indexés'!C2/12,2)</f>
        <v>2574.0300000000002</v>
      </c>
      <c r="D2" s="34">
        <f>ROUND('Barèmes indexés'!D2/12,2)</f>
        <v>2824.02</v>
      </c>
      <c r="E2" s="35">
        <f>ROUND('Barèmes indexés'!E2/12,2)</f>
        <v>3124.78</v>
      </c>
      <c r="F2" s="33">
        <f>ROUND('Barèmes indexés'!F2/12,2)</f>
        <v>2277.9499999999998</v>
      </c>
      <c r="G2" s="34">
        <f>ROUND('Barèmes indexés'!G2/12,2)</f>
        <v>2813.22</v>
      </c>
      <c r="H2" s="35">
        <f>ROUND('Barèmes indexés'!H2/12,2)</f>
        <v>3229.86</v>
      </c>
      <c r="I2" s="35">
        <f>ROUND('Barèmes indexés'!I2/12,2)</f>
        <v>3633.39</v>
      </c>
      <c r="J2" s="34">
        <f>ROUND('Barèmes indexés'!J2/12,2)</f>
        <v>3022.31</v>
      </c>
      <c r="K2" s="35">
        <f>ROUND('Barèmes indexés'!K2/12,2)</f>
        <v>3572.96</v>
      </c>
      <c r="L2" s="36">
        <f>ROUND('Barèmes indexés'!L2/12,2)</f>
        <v>3224.13</v>
      </c>
      <c r="M2" s="36">
        <f>ROUND('Barèmes indexés'!M2/12,2)</f>
        <v>3607.44</v>
      </c>
      <c r="N2" s="35">
        <f>ROUND('Barèmes indexés'!N2/12,2)</f>
        <v>3640.78</v>
      </c>
      <c r="O2" s="35">
        <f>ROUND('Barèmes indexés'!O2/12,2)</f>
        <v>4024.09</v>
      </c>
      <c r="P2" s="35">
        <f>ROUND('Barèmes indexés'!P2/12,2)</f>
        <v>4164.24</v>
      </c>
      <c r="Q2" s="35">
        <f>ROUND('Barèmes indexés'!Q2/12,2)</f>
        <v>3518.55</v>
      </c>
      <c r="R2" s="35">
        <f>ROUND('Barèmes indexés'!R2/12,2)</f>
        <v>4436.3</v>
      </c>
      <c r="S2" s="35">
        <f>ROUND('Barèmes indexés'!S2/12,2)</f>
        <v>4250.9799999999996</v>
      </c>
      <c r="T2" s="35">
        <f>ROUND('Barèmes indexés'!T2/12,2)</f>
        <v>5255.63</v>
      </c>
      <c r="U2" s="35">
        <f>ROUND('Barèmes indexés'!U2/12,2)</f>
        <v>4667.62</v>
      </c>
      <c r="V2" s="35">
        <f>ROUND('Barèmes indexés'!V2/12,2)</f>
        <v>5672.27</v>
      </c>
      <c r="W2" s="35">
        <f>ROUND('Barèmes indexés'!W2/12,2)</f>
        <v>5455.43</v>
      </c>
      <c r="X2" s="35">
        <f>ROUND('Barèmes indexés'!X2/12,2)</f>
        <v>5579.43</v>
      </c>
      <c r="Y2" s="35">
        <f>ROUND('Barèmes indexés'!Y2/12,2)</f>
        <v>5960.12</v>
      </c>
      <c r="Z2" s="35">
        <f>ROUND('Barèmes indexés'!Z2/12,2)</f>
        <v>6798.14</v>
      </c>
      <c r="AA2" s="35">
        <f>ROUND('Barèmes indexés'!AA2/12,2)</f>
        <v>7881.42</v>
      </c>
      <c r="AB2" s="35">
        <f>ROUND('Barèmes indexés'!AB2/12,2)</f>
        <v>7694.05</v>
      </c>
      <c r="AC2" s="35">
        <f>ROUND('Barèmes indexés'!AC2/12,2)</f>
        <v>7818.04</v>
      </c>
      <c r="AD2" s="35">
        <f>ROUND('Barèmes indexés'!AD2/12,2)</f>
        <v>9236.2999999999993</v>
      </c>
      <c r="AE2" s="35">
        <f>ROUND('Barèmes indexés'!AE2/12,2)</f>
        <v>8747.25</v>
      </c>
      <c r="AF2" s="35">
        <f>ROUND('Barèmes indexés'!AF2/12,2)</f>
        <v>10165.51</v>
      </c>
      <c r="AG2" s="12"/>
      <c r="AH2" s="12"/>
      <c r="AI2" s="12"/>
      <c r="AJ2" s="12"/>
    </row>
    <row r="3" spans="1:36" s="13" customFormat="1" ht="19.5" customHeight="1">
      <c r="A3" s="7">
        <v>1</v>
      </c>
      <c r="B3" s="33">
        <f>ROUND('Barèmes indexés'!B3/12,2)</f>
        <v>2228.2800000000002</v>
      </c>
      <c r="C3" s="33">
        <f>ROUND('Barèmes indexés'!C3/12,2)</f>
        <v>2597.38</v>
      </c>
      <c r="D3" s="34">
        <f>ROUND('Barèmes indexés'!D3/12,2)</f>
        <v>2847.37</v>
      </c>
      <c r="E3" s="35">
        <f>ROUND('Barèmes indexés'!E3/12,2)</f>
        <v>3148.13</v>
      </c>
      <c r="F3" s="33">
        <f>ROUND('Barèmes indexés'!F3/12,2)</f>
        <v>2322.5</v>
      </c>
      <c r="G3" s="34">
        <f>ROUND('Barèmes indexés'!G3/12,2)</f>
        <v>2857.77</v>
      </c>
      <c r="H3" s="35">
        <f>ROUND('Barèmes indexés'!H3/12,2)</f>
        <v>3274.41</v>
      </c>
      <c r="I3" s="35">
        <f>ROUND('Barèmes indexés'!I3/12,2)</f>
        <v>3677.94</v>
      </c>
      <c r="J3" s="38">
        <f>ROUND('Barèmes indexés'!J3/12,2)</f>
        <v>3064.34</v>
      </c>
      <c r="K3" s="35">
        <f>ROUND('Barèmes indexés'!K3/12,2)</f>
        <v>3614.99</v>
      </c>
      <c r="L3" s="36">
        <f>ROUND('Barèmes indexés'!L3/12,2)</f>
        <v>3266.16</v>
      </c>
      <c r="M3" s="36">
        <f>ROUND('Barèmes indexés'!M3/12,2)</f>
        <v>3649.47</v>
      </c>
      <c r="N3" s="35">
        <f>ROUND('Barèmes indexés'!N3/12,2)</f>
        <v>3682.8</v>
      </c>
      <c r="O3" s="35">
        <f>ROUND('Barèmes indexés'!O3/12,2)</f>
        <v>4066.12</v>
      </c>
      <c r="P3" s="35">
        <f>ROUND('Barèmes indexés'!P3/12,2)</f>
        <v>4206.2700000000004</v>
      </c>
      <c r="Q3" s="35">
        <f>ROUND('Barèmes indexés'!Q3/12,2)</f>
        <v>3622.48</v>
      </c>
      <c r="R3" s="35">
        <f>ROUND('Barèmes indexés'!R3/12,2)</f>
        <v>4540.2299999999996</v>
      </c>
      <c r="S3" s="35">
        <f>ROUND('Barèmes indexés'!S3/12,2)</f>
        <v>4354.8999999999996</v>
      </c>
      <c r="T3" s="35">
        <f>ROUND('Barèmes indexés'!T3/12,2)</f>
        <v>5359.56</v>
      </c>
      <c r="U3" s="35">
        <f>ROUND('Barèmes indexés'!U3/12,2)</f>
        <v>4771.55</v>
      </c>
      <c r="V3" s="35">
        <f>ROUND('Barèmes indexés'!V3/12,2)</f>
        <v>5776.2</v>
      </c>
      <c r="W3" s="35">
        <f>ROUND('Barèmes indexés'!W3/12,2)</f>
        <v>5559.36</v>
      </c>
      <c r="X3" s="35">
        <f>ROUND('Barèmes indexés'!X3/12,2)</f>
        <v>5683.36</v>
      </c>
      <c r="Y3" s="35">
        <f>ROUND('Barèmes indexés'!Y3/12,2)</f>
        <v>6064.05</v>
      </c>
      <c r="Z3" s="35">
        <f>ROUND('Barèmes indexés'!Z3/12,2)</f>
        <v>6902.07</v>
      </c>
      <c r="AA3" s="35">
        <f>ROUND('Barèmes indexés'!AA3/12,2)</f>
        <v>7985.34</v>
      </c>
      <c r="AB3" s="35">
        <f>ROUND('Barèmes indexés'!AB3/12,2)</f>
        <v>7797.97</v>
      </c>
      <c r="AC3" s="35">
        <f>ROUND('Barèmes indexés'!AC3/12,2)</f>
        <v>7921.97</v>
      </c>
      <c r="AD3" s="35">
        <f>ROUND('Barèmes indexés'!AD3/12,2)</f>
        <v>9340.23</v>
      </c>
      <c r="AE3" s="35">
        <f>ROUND('Barèmes indexés'!AE3/12,2)</f>
        <v>8851.18</v>
      </c>
      <c r="AF3" s="35">
        <f>ROUND('Barèmes indexés'!AF3/12,2)</f>
        <v>10269.44</v>
      </c>
      <c r="AG3" s="12"/>
      <c r="AH3" s="12"/>
      <c r="AI3" s="12"/>
      <c r="AJ3" s="12"/>
    </row>
    <row r="4" spans="1:36" s="13" customFormat="1" ht="19.5" customHeight="1">
      <c r="A4" s="7">
        <v>2</v>
      </c>
      <c r="B4" s="33">
        <f>ROUND('Barèmes indexés'!B4/12,2)</f>
        <v>2247.11</v>
      </c>
      <c r="C4" s="33">
        <f>ROUND('Barèmes indexés'!C4/12,2)</f>
        <v>2620.73</v>
      </c>
      <c r="D4" s="34">
        <f>ROUND('Barèmes indexés'!D4/12,2)</f>
        <v>2870.71</v>
      </c>
      <c r="E4" s="35">
        <f>ROUND('Barèmes indexés'!E4/12,2)</f>
        <v>3171.48</v>
      </c>
      <c r="F4" s="33">
        <f>ROUND('Barèmes indexés'!F4/12,2)</f>
        <v>2367.0500000000002</v>
      </c>
      <c r="G4" s="34">
        <f>ROUND('Barèmes indexés'!G4/12,2)</f>
        <v>2902.32</v>
      </c>
      <c r="H4" s="35">
        <f>ROUND('Barèmes indexés'!H4/12,2)</f>
        <v>3318.96</v>
      </c>
      <c r="I4" s="35">
        <f>ROUND('Barèmes indexés'!I4/12,2)</f>
        <v>3722.49</v>
      </c>
      <c r="J4" s="38">
        <f>ROUND('Barèmes indexés'!J4/12,2)</f>
        <v>3106.37</v>
      </c>
      <c r="K4" s="35">
        <f>ROUND('Barèmes indexés'!K4/12,2)</f>
        <v>3657.02</v>
      </c>
      <c r="L4" s="36">
        <f>ROUND('Barèmes indexés'!L4/12,2)</f>
        <v>3308.18</v>
      </c>
      <c r="M4" s="36">
        <f>ROUND('Barèmes indexés'!M4/12,2)</f>
        <v>3691.5</v>
      </c>
      <c r="N4" s="35">
        <f>ROUND('Barèmes indexés'!N4/12,2)</f>
        <v>3724.83</v>
      </c>
      <c r="O4" s="35">
        <f>ROUND('Barèmes indexés'!O4/12,2)</f>
        <v>4108.1400000000003</v>
      </c>
      <c r="P4" s="35">
        <f>ROUND('Barèmes indexés'!P4/12,2)</f>
        <v>4248.29</v>
      </c>
      <c r="Q4" s="35">
        <f>ROUND('Barèmes indexés'!Q4/12,2)</f>
        <v>3726.41</v>
      </c>
      <c r="R4" s="35">
        <f>ROUND('Barèmes indexés'!R4/12,2)</f>
        <v>4644.16</v>
      </c>
      <c r="S4" s="35">
        <f>ROUND('Barèmes indexés'!S4/12,2)</f>
        <v>4458.83</v>
      </c>
      <c r="T4" s="35">
        <f>ROUND('Barèmes indexés'!T4/12,2)</f>
        <v>5463.48</v>
      </c>
      <c r="U4" s="35">
        <f>ROUND('Barèmes indexés'!U4/12,2)</f>
        <v>4875.4799999999996</v>
      </c>
      <c r="V4" s="35">
        <f>ROUND('Barèmes indexés'!V4/12,2)</f>
        <v>5880.13</v>
      </c>
      <c r="W4" s="35">
        <f>ROUND('Barèmes indexés'!W4/12,2)</f>
        <v>5663.29</v>
      </c>
      <c r="X4" s="35">
        <f>ROUND('Barèmes indexés'!X4/12,2)</f>
        <v>5787.28</v>
      </c>
      <c r="Y4" s="35">
        <f>ROUND('Barèmes indexés'!Y4/12,2)</f>
        <v>6167.98</v>
      </c>
      <c r="Z4" s="35">
        <f>ROUND('Barèmes indexés'!Z4/12,2)</f>
        <v>7005.99</v>
      </c>
      <c r="AA4" s="35">
        <f>ROUND('Barèmes indexés'!AA4/12,2)</f>
        <v>8089.27</v>
      </c>
      <c r="AB4" s="35">
        <f>ROUND('Barèmes indexés'!AB4/12,2)</f>
        <v>7901.9</v>
      </c>
      <c r="AC4" s="35">
        <f>ROUND('Barèmes indexés'!AC4/12,2)</f>
        <v>8025.9</v>
      </c>
      <c r="AD4" s="35">
        <f>ROUND('Barèmes indexés'!AD4/12,2)</f>
        <v>9444.16</v>
      </c>
      <c r="AE4" s="35">
        <f>ROUND('Barèmes indexés'!AE4/12,2)</f>
        <v>8955.1</v>
      </c>
      <c r="AF4" s="35">
        <f>ROUND('Barèmes indexés'!AF4/12,2)</f>
        <v>10373.370000000001</v>
      </c>
      <c r="AG4" s="12"/>
      <c r="AH4" s="12"/>
      <c r="AI4" s="12"/>
      <c r="AJ4" s="12"/>
    </row>
    <row r="5" spans="1:36" s="13" customFormat="1" ht="19.5" customHeight="1">
      <c r="A5" s="7">
        <v>3</v>
      </c>
      <c r="B5" s="33">
        <f>ROUND('Barèmes indexés'!B5/12,2)</f>
        <v>2265.94</v>
      </c>
      <c r="C5" s="33">
        <f>ROUND('Barèmes indexés'!C5/12,2)</f>
        <v>2644.07</v>
      </c>
      <c r="D5" s="34">
        <f>ROUND('Barèmes indexés'!D5/12,2)</f>
        <v>2894.06</v>
      </c>
      <c r="E5" s="35">
        <f>ROUND('Barèmes indexés'!E5/12,2)</f>
        <v>3194.82</v>
      </c>
      <c r="F5" s="33">
        <f>ROUND('Barèmes indexés'!F5/12,2)</f>
        <v>2411.6</v>
      </c>
      <c r="G5" s="34">
        <f>ROUND('Barèmes indexés'!G5/12,2)</f>
        <v>2946.86</v>
      </c>
      <c r="H5" s="35">
        <f>ROUND('Barèmes indexés'!H5/12,2)</f>
        <v>3363.51</v>
      </c>
      <c r="I5" s="35">
        <f>ROUND('Barèmes indexés'!I5/12,2)</f>
        <v>3767.04</v>
      </c>
      <c r="J5" s="35">
        <f>ROUND('Barèmes indexés'!J5/12,2)</f>
        <v>3148.4</v>
      </c>
      <c r="K5" s="35">
        <f>ROUND('Barèmes indexés'!K5/12,2)</f>
        <v>3699.04</v>
      </c>
      <c r="L5" s="36">
        <f>ROUND('Barèmes indexés'!L5/12,2)</f>
        <v>3350.21</v>
      </c>
      <c r="M5" s="36">
        <f>ROUND('Barèmes indexés'!M5/12,2)</f>
        <v>3733.53</v>
      </c>
      <c r="N5" s="35">
        <f>ROUND('Barèmes indexés'!N5/12,2)</f>
        <v>3766.86</v>
      </c>
      <c r="O5" s="35">
        <f>ROUND('Barèmes indexés'!O5/12,2)</f>
        <v>4150.17</v>
      </c>
      <c r="P5" s="35">
        <f>ROUND('Barèmes indexés'!P5/12,2)</f>
        <v>4290.32</v>
      </c>
      <c r="Q5" s="35">
        <f>ROUND('Barèmes indexés'!Q5/12,2)</f>
        <v>3830.34</v>
      </c>
      <c r="R5" s="35">
        <f>ROUND('Barèmes indexés'!R5/12,2)</f>
        <v>4748.08</v>
      </c>
      <c r="S5" s="35">
        <f>ROUND('Barèmes indexés'!S5/12,2)</f>
        <v>4562.76</v>
      </c>
      <c r="T5" s="35">
        <f>ROUND('Barèmes indexés'!T5/12,2)</f>
        <v>5567.41</v>
      </c>
      <c r="U5" s="35">
        <f>ROUND('Barèmes indexés'!U5/12,2)</f>
        <v>4979.41</v>
      </c>
      <c r="V5" s="35">
        <f>ROUND('Barèmes indexés'!V5/12,2)</f>
        <v>5984.06</v>
      </c>
      <c r="W5" s="35">
        <f>ROUND('Barèmes indexés'!W5/12,2)</f>
        <v>5767.22</v>
      </c>
      <c r="X5" s="35">
        <f>ROUND('Barèmes indexés'!X5/12,2)</f>
        <v>5891.21</v>
      </c>
      <c r="Y5" s="35">
        <f>ROUND('Barèmes indexés'!Y5/12,2)</f>
        <v>6271.91</v>
      </c>
      <c r="Z5" s="35">
        <f>ROUND('Barèmes indexés'!Z5/12,2)</f>
        <v>7109.92</v>
      </c>
      <c r="AA5" s="35">
        <f>ROUND('Barèmes indexés'!AA5/12,2)</f>
        <v>8193.2000000000007</v>
      </c>
      <c r="AB5" s="35">
        <f>ROUND('Barèmes indexés'!AB5/12,2)</f>
        <v>8005.83</v>
      </c>
      <c r="AC5" s="35">
        <f>ROUND('Barèmes indexés'!AC5/12,2)</f>
        <v>8129.83</v>
      </c>
      <c r="AD5" s="35">
        <f>ROUND('Barèmes indexés'!AD5/12,2)</f>
        <v>9548.09</v>
      </c>
      <c r="AE5" s="35">
        <f>ROUND('Barèmes indexés'!AE5/12,2)</f>
        <v>9059.0300000000007</v>
      </c>
      <c r="AF5" s="35">
        <f>ROUND('Barèmes indexés'!AF5/12,2)</f>
        <v>10477.290000000001</v>
      </c>
      <c r="AG5" s="12"/>
      <c r="AH5" s="12"/>
      <c r="AI5" s="12"/>
      <c r="AJ5" s="12"/>
    </row>
    <row r="6" spans="1:36" s="13" customFormat="1" ht="19.5" customHeight="1">
      <c r="A6" s="7">
        <v>4</v>
      </c>
      <c r="B6" s="33">
        <f>ROUND('Barèmes indexés'!B6/12,2)</f>
        <v>2265.94</v>
      </c>
      <c r="C6" s="33">
        <f>ROUND('Barèmes indexés'!C6/12,2)</f>
        <v>2644.07</v>
      </c>
      <c r="D6" s="34">
        <f>ROUND('Barèmes indexés'!D6/12,2)</f>
        <v>2894.06</v>
      </c>
      <c r="E6" s="35">
        <f>ROUND('Barèmes indexés'!E6/12,2)</f>
        <v>3194.82</v>
      </c>
      <c r="F6" s="33">
        <f>ROUND('Barèmes indexés'!F6/12,2)</f>
        <v>2411.6</v>
      </c>
      <c r="G6" s="34">
        <f>ROUND('Barèmes indexés'!G6/12,2)</f>
        <v>2946.86</v>
      </c>
      <c r="H6" s="35">
        <f>ROUND('Barèmes indexés'!H6/12,2)</f>
        <v>3363.51</v>
      </c>
      <c r="I6" s="35">
        <f>ROUND('Barèmes indexés'!I6/12,2)</f>
        <v>3767.04</v>
      </c>
      <c r="J6" s="35">
        <f>ROUND('Barèmes indexés'!J6/12,2)</f>
        <v>3148.4</v>
      </c>
      <c r="K6" s="35">
        <f>ROUND('Barèmes indexés'!K6/12,2)</f>
        <v>3699.04</v>
      </c>
      <c r="L6" s="36">
        <f>ROUND('Barèmes indexés'!L6/12,2)</f>
        <v>3350.21</v>
      </c>
      <c r="M6" s="36">
        <f>ROUND('Barèmes indexés'!M6/12,2)</f>
        <v>3733.53</v>
      </c>
      <c r="N6" s="35">
        <f>ROUND('Barèmes indexés'!N6/12,2)</f>
        <v>3766.86</v>
      </c>
      <c r="O6" s="35">
        <f>ROUND('Barèmes indexés'!O6/12,2)</f>
        <v>4150.17</v>
      </c>
      <c r="P6" s="35">
        <f>ROUND('Barèmes indexés'!P6/12,2)</f>
        <v>4290.32</v>
      </c>
      <c r="Q6" s="35">
        <f>ROUND('Barèmes indexés'!Q6/12,2)</f>
        <v>3830.34</v>
      </c>
      <c r="R6" s="35">
        <f>ROUND('Barèmes indexés'!R6/12,2)</f>
        <v>4748.08</v>
      </c>
      <c r="S6" s="35">
        <f>ROUND('Barèmes indexés'!S6/12,2)</f>
        <v>4562.76</v>
      </c>
      <c r="T6" s="35">
        <f>ROUND('Barèmes indexés'!T6/12,2)</f>
        <v>5567.41</v>
      </c>
      <c r="U6" s="35">
        <f>ROUND('Barèmes indexés'!U6/12,2)</f>
        <v>4979.41</v>
      </c>
      <c r="V6" s="35">
        <f>ROUND('Barèmes indexés'!V6/12,2)</f>
        <v>5984.06</v>
      </c>
      <c r="W6" s="35">
        <f>ROUND('Barèmes indexés'!W6/12,2)</f>
        <v>5767.22</v>
      </c>
      <c r="X6" s="35">
        <f>ROUND('Barèmes indexés'!X6/12,2)</f>
        <v>5891.21</v>
      </c>
      <c r="Y6" s="35">
        <f>ROUND('Barèmes indexés'!Y6/12,2)</f>
        <v>6271.91</v>
      </c>
      <c r="Z6" s="35">
        <f>ROUND('Barèmes indexés'!Z6/12,2)</f>
        <v>7109.92</v>
      </c>
      <c r="AA6" s="35">
        <f>ROUND('Barèmes indexés'!AA6/12,2)</f>
        <v>8193.2000000000007</v>
      </c>
      <c r="AB6" s="35">
        <f>ROUND('Barèmes indexés'!AB6/12,2)</f>
        <v>8005.83</v>
      </c>
      <c r="AC6" s="35">
        <f>ROUND('Barèmes indexés'!AC6/12,2)</f>
        <v>8129.83</v>
      </c>
      <c r="AD6" s="35">
        <f>ROUND('Barèmes indexés'!AD6/12,2)</f>
        <v>9548.09</v>
      </c>
      <c r="AE6" s="35">
        <f>ROUND('Barèmes indexés'!AE6/12,2)</f>
        <v>9059.0300000000007</v>
      </c>
      <c r="AF6" s="35">
        <f>ROUND('Barèmes indexés'!AF6/12,2)</f>
        <v>10477.290000000001</v>
      </c>
      <c r="AG6" s="12"/>
      <c r="AH6" s="12"/>
      <c r="AI6" s="12"/>
      <c r="AJ6" s="12"/>
    </row>
    <row r="7" spans="1:36" s="13" customFormat="1" ht="19.5" customHeight="1">
      <c r="A7" s="7">
        <v>5</v>
      </c>
      <c r="B7" s="33">
        <f>ROUND('Barèmes indexés'!B7/12,2)</f>
        <v>2275.63</v>
      </c>
      <c r="C7" s="33">
        <f>ROUND('Barèmes indexés'!C7/12,2)</f>
        <v>2676.52</v>
      </c>
      <c r="D7" s="34">
        <f>ROUND('Barèmes indexés'!D7/12,2)</f>
        <v>2926.5</v>
      </c>
      <c r="E7" s="35">
        <f>ROUND('Barèmes indexés'!E7/12,2)</f>
        <v>3227.27</v>
      </c>
      <c r="F7" s="33">
        <f>ROUND('Barèmes indexés'!F7/12,2)</f>
        <v>2456.15</v>
      </c>
      <c r="G7" s="34">
        <f>ROUND('Barèmes indexés'!G7/12,2)</f>
        <v>2991.41</v>
      </c>
      <c r="H7" s="35">
        <f>ROUND('Barèmes indexés'!H7/12,2)</f>
        <v>3408.06</v>
      </c>
      <c r="I7" s="35">
        <f>ROUND('Barèmes indexés'!I7/12,2)</f>
        <v>3811.59</v>
      </c>
      <c r="J7" s="35">
        <f>ROUND('Barèmes indexés'!J7/12,2)</f>
        <v>3197.16</v>
      </c>
      <c r="K7" s="35">
        <f>ROUND('Barèmes indexés'!K7/12,2)</f>
        <v>3747.81</v>
      </c>
      <c r="L7" s="36">
        <f>ROUND('Barèmes indexés'!L7/12,2)</f>
        <v>3398.98</v>
      </c>
      <c r="M7" s="36">
        <f>ROUND('Barèmes indexés'!M7/12,2)</f>
        <v>3782.29</v>
      </c>
      <c r="N7" s="35">
        <f>ROUND('Barèmes indexés'!N7/12,2)</f>
        <v>3815.62</v>
      </c>
      <c r="O7" s="35">
        <f>ROUND('Barèmes indexés'!O7/12,2)</f>
        <v>4198.9399999999996</v>
      </c>
      <c r="P7" s="35">
        <f>ROUND('Barèmes indexés'!P7/12,2)</f>
        <v>4339.08</v>
      </c>
      <c r="Q7" s="35">
        <f>ROUND('Barèmes indexés'!Q7/12,2)</f>
        <v>3989.94</v>
      </c>
      <c r="R7" s="35">
        <f>ROUND('Barèmes indexés'!R7/12,2)</f>
        <v>4907.6899999999996</v>
      </c>
      <c r="S7" s="35">
        <f>ROUND('Barèmes indexés'!S7/12,2)</f>
        <v>4751.95</v>
      </c>
      <c r="T7" s="35">
        <f>ROUND('Barèmes indexés'!T7/12,2)</f>
        <v>5727.02</v>
      </c>
      <c r="U7" s="35">
        <f>ROUND('Barèmes indexés'!U7/12,2)</f>
        <v>5168.59</v>
      </c>
      <c r="V7" s="35">
        <f>ROUND('Barèmes indexés'!V7/12,2)</f>
        <v>6143.66</v>
      </c>
      <c r="W7" s="35">
        <f>ROUND('Barèmes indexés'!W7/12,2)</f>
        <v>5977.27</v>
      </c>
      <c r="X7" s="35">
        <f>ROUND('Barèmes indexés'!X7/12,2)</f>
        <v>6101.26</v>
      </c>
      <c r="Y7" s="35">
        <f>ROUND('Barèmes indexés'!Y7/12,2)</f>
        <v>6481.96</v>
      </c>
      <c r="Z7" s="35">
        <f>ROUND('Barèmes indexés'!Z7/12,2)</f>
        <v>7319.97</v>
      </c>
      <c r="AA7" s="35">
        <f>ROUND('Barèmes indexés'!AA7/12,2)</f>
        <v>8403.25</v>
      </c>
      <c r="AB7" s="35">
        <f>ROUND('Barèmes indexés'!AB7/12,2)</f>
        <v>8273.86</v>
      </c>
      <c r="AC7" s="35">
        <f>ROUND('Barèmes indexés'!AC7/12,2)</f>
        <v>8397.86</v>
      </c>
      <c r="AD7" s="35">
        <f>ROUND('Barèmes indexés'!AD7/12,2)</f>
        <v>9816.1200000000008</v>
      </c>
      <c r="AE7" s="35">
        <f>ROUND('Barèmes indexés'!AE7/12,2)</f>
        <v>9327.06</v>
      </c>
      <c r="AF7" s="35">
        <f>ROUND('Barèmes indexés'!AF7/12,2)</f>
        <v>10745.33</v>
      </c>
      <c r="AG7" s="12"/>
      <c r="AH7" s="12"/>
      <c r="AI7" s="12"/>
      <c r="AJ7" s="12"/>
    </row>
    <row r="8" spans="1:36" s="13" customFormat="1" ht="19.5" customHeight="1">
      <c r="A8" s="7">
        <v>6</v>
      </c>
      <c r="B8" s="33">
        <f>ROUND('Barèmes indexés'!B8/12,2)</f>
        <v>2317.36</v>
      </c>
      <c r="C8" s="37">
        <f>ROUND('Barèmes indexés'!C8/12,2)</f>
        <v>2718.24</v>
      </c>
      <c r="D8" s="34">
        <f>ROUND('Barèmes indexés'!D8/12,2)</f>
        <v>2968.23</v>
      </c>
      <c r="E8" s="35">
        <f>ROUND('Barèmes indexés'!E8/12,2)</f>
        <v>3268.99</v>
      </c>
      <c r="F8" s="33">
        <f>ROUND('Barèmes indexés'!F8/12,2)</f>
        <v>2497.88</v>
      </c>
      <c r="G8" s="34">
        <f>ROUND('Barèmes indexés'!G8/12,2)</f>
        <v>3033.14</v>
      </c>
      <c r="H8" s="35">
        <f>ROUND('Barèmes indexés'!H8/12,2)</f>
        <v>3449.79</v>
      </c>
      <c r="I8" s="35">
        <f>ROUND('Barèmes indexés'!I8/12,2)</f>
        <v>3853.32</v>
      </c>
      <c r="J8" s="35">
        <f>ROUND('Barèmes indexés'!J8/12,2)</f>
        <v>3238.89</v>
      </c>
      <c r="K8" s="35">
        <f>ROUND('Barèmes indexés'!K8/12,2)</f>
        <v>3789.53</v>
      </c>
      <c r="L8" s="36">
        <f>ROUND('Barèmes indexés'!L8/12,2)</f>
        <v>3440.7</v>
      </c>
      <c r="M8" s="36">
        <f>ROUND('Barèmes indexés'!M8/12,2)</f>
        <v>3824.02</v>
      </c>
      <c r="N8" s="35">
        <f>ROUND('Barèmes indexés'!N8/12,2)</f>
        <v>3857.35</v>
      </c>
      <c r="O8" s="35">
        <f>ROUND('Barèmes indexés'!O8/12,2)</f>
        <v>4240.66</v>
      </c>
      <c r="P8" s="35">
        <f>ROUND('Barèmes indexés'!P8/12,2)</f>
        <v>4380.8100000000004</v>
      </c>
      <c r="Q8" s="35">
        <f>ROUND('Barèmes indexés'!Q8/12,2)</f>
        <v>4031.67</v>
      </c>
      <c r="R8" s="35">
        <f>ROUND('Barèmes indexés'!R8/12,2)</f>
        <v>4949.42</v>
      </c>
      <c r="S8" s="35">
        <f>ROUND('Barèmes indexés'!S8/12,2)</f>
        <v>4793.67</v>
      </c>
      <c r="T8" s="35">
        <f>ROUND('Barèmes indexés'!T8/12,2)</f>
        <v>5768.75</v>
      </c>
      <c r="U8" s="35">
        <f>ROUND('Barèmes indexés'!U8/12,2)</f>
        <v>5210.32</v>
      </c>
      <c r="V8" s="35">
        <f>ROUND('Barèmes indexés'!V8/12,2)</f>
        <v>6185.39</v>
      </c>
      <c r="W8" s="35">
        <f>ROUND('Barèmes indexés'!W8/12,2)</f>
        <v>6019</v>
      </c>
      <c r="X8" s="35">
        <f>ROUND('Barèmes indexés'!X8/12,2)</f>
        <v>6142.99</v>
      </c>
      <c r="Y8" s="35">
        <f>ROUND('Barèmes indexés'!Y8/12,2)</f>
        <v>6523.69</v>
      </c>
      <c r="Z8" s="35">
        <f>ROUND('Barèmes indexés'!Z8/12,2)</f>
        <v>7361.7</v>
      </c>
      <c r="AA8" s="35">
        <f>ROUND('Barèmes indexés'!AA8/12,2)</f>
        <v>8444.98</v>
      </c>
      <c r="AB8" s="35">
        <f>ROUND('Barèmes indexés'!AB8/12,2)</f>
        <v>8315.59</v>
      </c>
      <c r="AC8" s="35">
        <f>ROUND('Barèmes indexés'!AC8/12,2)</f>
        <v>8439.59</v>
      </c>
      <c r="AD8" s="35">
        <f>ROUND('Barèmes indexés'!AD8/12,2)</f>
        <v>9857.85</v>
      </c>
      <c r="AE8" s="35">
        <f>ROUND('Barèmes indexés'!AE8/12,2)</f>
        <v>9368.7900000000009</v>
      </c>
      <c r="AF8" s="35">
        <f>ROUND('Barèmes indexés'!AF8/12,2)</f>
        <v>10787.05</v>
      </c>
      <c r="AG8" s="12"/>
      <c r="AH8" s="12"/>
      <c r="AI8" s="12"/>
      <c r="AJ8" s="12"/>
    </row>
    <row r="9" spans="1:36" s="13" customFormat="1" ht="19.5" customHeight="1">
      <c r="A9" s="7">
        <v>7</v>
      </c>
      <c r="B9" s="33">
        <f>ROUND('Barèmes indexés'!B9/12,2)</f>
        <v>2327.0500000000002</v>
      </c>
      <c r="C9" s="34">
        <f>ROUND('Barèmes indexés'!C9/12,2)</f>
        <v>2750.69</v>
      </c>
      <c r="D9" s="34">
        <f>ROUND('Barèmes indexés'!D9/12,2)</f>
        <v>3000.68</v>
      </c>
      <c r="E9" s="35">
        <f>ROUND('Barèmes indexés'!E9/12,2)</f>
        <v>3301.44</v>
      </c>
      <c r="F9" s="33">
        <f>ROUND('Barèmes indexés'!F9/12,2)</f>
        <v>2557.2600000000002</v>
      </c>
      <c r="G9" s="38">
        <f>ROUND('Barèmes indexés'!G9/12,2)</f>
        <v>3092.53</v>
      </c>
      <c r="H9" s="35">
        <f>ROUND('Barèmes indexés'!H9/12,2)</f>
        <v>3509.17</v>
      </c>
      <c r="I9" s="35">
        <f>ROUND('Barèmes indexés'!I9/12,2)</f>
        <v>3912.7</v>
      </c>
      <c r="J9" s="35">
        <f>ROUND('Barèmes indexés'!J9/12,2)</f>
        <v>3303.89</v>
      </c>
      <c r="K9" s="35">
        <f>ROUND('Barèmes indexés'!K9/12,2)</f>
        <v>3854.54</v>
      </c>
      <c r="L9" s="36">
        <f>ROUND('Barèmes indexés'!L9/12,2)</f>
        <v>3505.71</v>
      </c>
      <c r="M9" s="36">
        <f>ROUND('Barèmes indexés'!M9/12,2)</f>
        <v>3889.02</v>
      </c>
      <c r="N9" s="35">
        <f>ROUND('Barèmes indexés'!N9/12,2)</f>
        <v>3922.35</v>
      </c>
      <c r="O9" s="35">
        <f>ROUND('Barèmes indexés'!O9/12,2)</f>
        <v>4305.67</v>
      </c>
      <c r="P9" s="35">
        <f>ROUND('Barèmes indexés'!P9/12,2)</f>
        <v>4445.8100000000004</v>
      </c>
      <c r="Q9" s="35">
        <f>ROUND('Barèmes indexés'!Q9/12,2)</f>
        <v>4191.28</v>
      </c>
      <c r="R9" s="35">
        <f>ROUND('Barèmes indexés'!R9/12,2)</f>
        <v>5109.0200000000004</v>
      </c>
      <c r="S9" s="35">
        <f>ROUND('Barèmes indexés'!S9/12,2)</f>
        <v>4982.8599999999997</v>
      </c>
      <c r="T9" s="35">
        <f>ROUND('Barèmes indexés'!T9/12,2)</f>
        <v>5928.35</v>
      </c>
      <c r="U9" s="35">
        <f>ROUND('Barèmes indexés'!U9/12,2)</f>
        <v>5399.51</v>
      </c>
      <c r="V9" s="35">
        <f>ROUND('Barèmes indexés'!V9/12,2)</f>
        <v>6345</v>
      </c>
      <c r="W9" s="35">
        <f>ROUND('Barèmes indexés'!W9/12,2)</f>
        <v>6229.05</v>
      </c>
      <c r="X9" s="35">
        <f>ROUND('Barèmes indexés'!X9/12,2)</f>
        <v>6353.04</v>
      </c>
      <c r="Y9" s="35">
        <f>ROUND('Barèmes indexés'!Y9/12,2)</f>
        <v>6733.74</v>
      </c>
      <c r="Z9" s="35">
        <f>ROUND('Barèmes indexés'!Z9/12,2)</f>
        <v>7571.75</v>
      </c>
      <c r="AA9" s="35">
        <f>ROUND('Barèmes indexés'!AA9/12,2)</f>
        <v>8655.0300000000007</v>
      </c>
      <c r="AB9" s="35">
        <f>ROUND('Barèmes indexés'!AB9/12,2)</f>
        <v>8583.6200000000008</v>
      </c>
      <c r="AC9" s="35">
        <f>ROUND('Barèmes indexés'!AC9/12,2)</f>
        <v>8707.6200000000008</v>
      </c>
      <c r="AD9" s="35">
        <f>ROUND('Barèmes indexés'!AD9/12,2)</f>
        <v>10125.879999999999</v>
      </c>
      <c r="AE9" s="35">
        <f>ROUND('Barèmes indexés'!AE9/12,2)</f>
        <v>9636.82</v>
      </c>
      <c r="AF9" s="35">
        <f>ROUND('Barèmes indexés'!AF9/12,2)</f>
        <v>11055.09</v>
      </c>
      <c r="AG9" s="12"/>
      <c r="AH9" s="12"/>
      <c r="AI9" s="12"/>
      <c r="AJ9" s="12"/>
    </row>
    <row r="10" spans="1:36" s="13" customFormat="1" ht="19.5" customHeight="1">
      <c r="A10" s="7">
        <v>8</v>
      </c>
      <c r="B10" s="33">
        <f>ROUND('Barèmes indexés'!B10/12,2)</f>
        <v>2327.0500000000002</v>
      </c>
      <c r="C10" s="34">
        <f>ROUND('Barèmes indexés'!C10/12,2)</f>
        <v>2750.69</v>
      </c>
      <c r="D10" s="34">
        <f>ROUND('Barèmes indexés'!D10/12,2)</f>
        <v>3000.68</v>
      </c>
      <c r="E10" s="35">
        <f>ROUND('Barèmes indexés'!E10/12,2)</f>
        <v>3301.44</v>
      </c>
      <c r="F10" s="33">
        <f>ROUND('Barèmes indexés'!F10/12,2)</f>
        <v>2557.2600000000002</v>
      </c>
      <c r="G10" s="38">
        <f>ROUND('Barèmes indexés'!G10/12,2)</f>
        <v>3092.53</v>
      </c>
      <c r="H10" s="35">
        <f>ROUND('Barèmes indexés'!H10/12,2)</f>
        <v>3509.17</v>
      </c>
      <c r="I10" s="35">
        <f>ROUND('Barèmes indexés'!I10/12,2)</f>
        <v>3912.7</v>
      </c>
      <c r="J10" s="35">
        <f>ROUND('Barèmes indexés'!J10/12,2)</f>
        <v>3303.89</v>
      </c>
      <c r="K10" s="35">
        <f>ROUND('Barèmes indexés'!K10/12,2)</f>
        <v>3854.54</v>
      </c>
      <c r="L10" s="36">
        <f>ROUND('Barèmes indexés'!L10/12,2)</f>
        <v>3505.71</v>
      </c>
      <c r="M10" s="36">
        <f>ROUND('Barèmes indexés'!M10/12,2)</f>
        <v>3889.02</v>
      </c>
      <c r="N10" s="35">
        <f>ROUND('Barèmes indexés'!N10/12,2)</f>
        <v>3922.35</v>
      </c>
      <c r="O10" s="35">
        <f>ROUND('Barèmes indexés'!O10/12,2)</f>
        <v>4305.67</v>
      </c>
      <c r="P10" s="35">
        <f>ROUND('Barèmes indexés'!P10/12,2)</f>
        <v>4445.8100000000004</v>
      </c>
      <c r="Q10" s="35">
        <f>ROUND('Barèmes indexés'!Q10/12,2)</f>
        <v>4191.28</v>
      </c>
      <c r="R10" s="35">
        <f>ROUND('Barèmes indexés'!R10/12,2)</f>
        <v>5109.0200000000004</v>
      </c>
      <c r="S10" s="35">
        <f>ROUND('Barèmes indexés'!S10/12,2)</f>
        <v>4982.8599999999997</v>
      </c>
      <c r="T10" s="35">
        <f>ROUND('Barèmes indexés'!T10/12,2)</f>
        <v>5928.35</v>
      </c>
      <c r="U10" s="35">
        <f>ROUND('Barèmes indexés'!U10/12,2)</f>
        <v>5399.51</v>
      </c>
      <c r="V10" s="35">
        <f>ROUND('Barèmes indexés'!V10/12,2)</f>
        <v>6345</v>
      </c>
      <c r="W10" s="35">
        <f>ROUND('Barèmes indexés'!W10/12,2)</f>
        <v>6229.05</v>
      </c>
      <c r="X10" s="35">
        <f>ROUND('Barèmes indexés'!X10/12,2)</f>
        <v>6353.04</v>
      </c>
      <c r="Y10" s="35">
        <f>ROUND('Barèmes indexés'!Y10/12,2)</f>
        <v>6733.74</v>
      </c>
      <c r="Z10" s="35">
        <f>ROUND('Barèmes indexés'!Z10/12,2)</f>
        <v>7571.75</v>
      </c>
      <c r="AA10" s="35">
        <f>ROUND('Barèmes indexés'!AA10/12,2)</f>
        <v>8655.0300000000007</v>
      </c>
      <c r="AB10" s="35">
        <f>ROUND('Barèmes indexés'!AB10/12,2)</f>
        <v>8583.6200000000008</v>
      </c>
      <c r="AC10" s="35">
        <f>ROUND('Barèmes indexés'!AC10/12,2)</f>
        <v>8707.6200000000008</v>
      </c>
      <c r="AD10" s="35">
        <f>ROUND('Barèmes indexés'!AD10/12,2)</f>
        <v>10125.879999999999</v>
      </c>
      <c r="AE10" s="35">
        <f>ROUND('Barèmes indexés'!AE10/12,2)</f>
        <v>9636.82</v>
      </c>
      <c r="AF10" s="35">
        <f>ROUND('Barèmes indexés'!AF10/12,2)</f>
        <v>11055.09</v>
      </c>
      <c r="AG10" s="12"/>
      <c r="AH10" s="12"/>
      <c r="AI10" s="12"/>
      <c r="AJ10" s="12"/>
    </row>
    <row r="11" spans="1:36" s="13" customFormat="1" ht="19.5" customHeight="1">
      <c r="A11" s="7">
        <v>9</v>
      </c>
      <c r="B11" s="33">
        <f>ROUND('Barèmes indexés'!B11/12,2)</f>
        <v>2337.12</v>
      </c>
      <c r="C11" s="34">
        <f>ROUND('Barèmes indexés'!C11/12,2)</f>
        <v>2783.13</v>
      </c>
      <c r="D11" s="34">
        <f>ROUND('Barèmes indexés'!D11/12,2)</f>
        <v>3033.12</v>
      </c>
      <c r="E11" s="35">
        <f>ROUND('Barèmes indexés'!E11/12,2)</f>
        <v>3333.88</v>
      </c>
      <c r="F11" s="33">
        <f>ROUND('Barèmes indexés'!F11/12,2)</f>
        <v>2676.03</v>
      </c>
      <c r="G11" s="35">
        <f>ROUND('Barèmes indexés'!G11/12,2)</f>
        <v>3211.3</v>
      </c>
      <c r="H11" s="35">
        <f>ROUND('Barèmes indexés'!H11/12,2)</f>
        <v>3627.94</v>
      </c>
      <c r="I11" s="35">
        <f>ROUND('Barèmes indexés'!I11/12,2)</f>
        <v>4031.47</v>
      </c>
      <c r="J11" s="35">
        <f>ROUND('Barèmes indexés'!J11/12,2)</f>
        <v>3415.93</v>
      </c>
      <c r="K11" s="35">
        <f>ROUND('Barèmes indexés'!K11/12,2)</f>
        <v>3966.58</v>
      </c>
      <c r="L11" s="36">
        <f>ROUND('Barèmes indexés'!L11/12,2)</f>
        <v>3617.75</v>
      </c>
      <c r="M11" s="36">
        <f>ROUND('Barèmes indexés'!M11/12,2)</f>
        <v>4001.07</v>
      </c>
      <c r="N11" s="35">
        <f>ROUND('Barèmes indexés'!N11/12,2)</f>
        <v>4034.4</v>
      </c>
      <c r="O11" s="35">
        <f>ROUND('Barèmes indexés'!O11/12,2)</f>
        <v>4417.71</v>
      </c>
      <c r="P11" s="35">
        <f>ROUND('Barèmes indexés'!P11/12,2)</f>
        <v>4557.8599999999997</v>
      </c>
      <c r="Q11" s="35">
        <f>ROUND('Barèmes indexés'!Q11/12,2)</f>
        <v>4350.88</v>
      </c>
      <c r="R11" s="35">
        <f>ROUND('Barèmes indexés'!R11/12,2)</f>
        <v>5268.63</v>
      </c>
      <c r="S11" s="35">
        <f>ROUND('Barèmes indexés'!S11/12,2)</f>
        <v>5172.05</v>
      </c>
      <c r="T11" s="35">
        <f>ROUND('Barèmes indexés'!T11/12,2)</f>
        <v>6087.96</v>
      </c>
      <c r="U11" s="35">
        <f>ROUND('Barèmes indexés'!U11/12,2)</f>
        <v>5588.69</v>
      </c>
      <c r="V11" s="35">
        <f>ROUND('Barèmes indexés'!V11/12,2)</f>
        <v>6504.6</v>
      </c>
      <c r="W11" s="35">
        <f>ROUND('Barèmes indexés'!W11/12,2)</f>
        <v>6439.1</v>
      </c>
      <c r="X11" s="35">
        <f>ROUND('Barèmes indexés'!X11/12,2)</f>
        <v>6563.09</v>
      </c>
      <c r="Y11" s="35">
        <f>ROUND('Barèmes indexés'!Y11/12,2)</f>
        <v>6943.78</v>
      </c>
      <c r="Z11" s="35">
        <f>ROUND('Barèmes indexés'!Z11/12,2)</f>
        <v>7781.8</v>
      </c>
      <c r="AA11" s="35">
        <f>ROUND('Barèmes indexés'!AA11/12,2)</f>
        <v>8865.08</v>
      </c>
      <c r="AB11" s="35">
        <f>ROUND('Barèmes indexés'!AB11/12,2)</f>
        <v>8851.65</v>
      </c>
      <c r="AC11" s="35">
        <f>ROUND('Barèmes indexés'!AC11/12,2)</f>
        <v>8975.65</v>
      </c>
      <c r="AD11" s="35">
        <f>ROUND('Barèmes indexés'!AD11/12,2)</f>
        <v>10393.91</v>
      </c>
      <c r="AE11" s="35">
        <f>ROUND('Barèmes indexés'!AE11/12,2)</f>
        <v>9904.86</v>
      </c>
      <c r="AF11" s="35">
        <f>ROUND('Barèmes indexés'!AF11/12,2)</f>
        <v>11323.12</v>
      </c>
      <c r="AG11" s="12"/>
      <c r="AH11" s="12"/>
      <c r="AI11" s="12"/>
      <c r="AJ11" s="12"/>
    </row>
    <row r="12" spans="1:36" s="13" customFormat="1" ht="19.5" customHeight="1">
      <c r="A12" s="7">
        <v>10</v>
      </c>
      <c r="B12" s="33">
        <f>ROUND('Barèmes indexés'!B12/12,2)</f>
        <v>2337.12</v>
      </c>
      <c r="C12" s="34">
        <f>ROUND('Barèmes indexés'!C12/12,2)</f>
        <v>2783.13</v>
      </c>
      <c r="D12" s="34">
        <f>ROUND('Barèmes indexés'!D12/12,2)</f>
        <v>3033.12</v>
      </c>
      <c r="E12" s="35">
        <f>ROUND('Barèmes indexés'!E12/12,2)</f>
        <v>3333.88</v>
      </c>
      <c r="F12" s="33">
        <f>ROUND('Barèmes indexés'!F12/12,2)</f>
        <v>2676.03</v>
      </c>
      <c r="G12" s="35">
        <f>ROUND('Barèmes indexés'!G12/12,2)</f>
        <v>3211.3</v>
      </c>
      <c r="H12" s="35">
        <f>ROUND('Barèmes indexés'!H12/12,2)</f>
        <v>3627.94</v>
      </c>
      <c r="I12" s="35">
        <f>ROUND('Barèmes indexés'!I12/12,2)</f>
        <v>4031.47</v>
      </c>
      <c r="J12" s="35">
        <f>ROUND('Barèmes indexés'!J12/12,2)</f>
        <v>3415.93</v>
      </c>
      <c r="K12" s="35">
        <f>ROUND('Barèmes indexés'!K12/12,2)</f>
        <v>3966.58</v>
      </c>
      <c r="L12" s="36">
        <f>ROUND('Barèmes indexés'!L12/12,2)</f>
        <v>3617.75</v>
      </c>
      <c r="M12" s="36">
        <f>ROUND('Barèmes indexés'!M12/12,2)</f>
        <v>4001.07</v>
      </c>
      <c r="N12" s="35">
        <f>ROUND('Barèmes indexés'!N12/12,2)</f>
        <v>4034.4</v>
      </c>
      <c r="O12" s="35">
        <f>ROUND('Barèmes indexés'!O12/12,2)</f>
        <v>4417.71</v>
      </c>
      <c r="P12" s="35">
        <f>ROUND('Barèmes indexés'!P12/12,2)</f>
        <v>4557.8599999999997</v>
      </c>
      <c r="Q12" s="35">
        <f>ROUND('Barèmes indexés'!Q12/12,2)</f>
        <v>4350.88</v>
      </c>
      <c r="R12" s="35">
        <f>ROUND('Barèmes indexés'!R12/12,2)</f>
        <v>5268.63</v>
      </c>
      <c r="S12" s="35">
        <f>ROUND('Barèmes indexés'!S12/12,2)</f>
        <v>5172.05</v>
      </c>
      <c r="T12" s="35">
        <f>ROUND('Barèmes indexés'!T12/12,2)</f>
        <v>6087.96</v>
      </c>
      <c r="U12" s="35">
        <f>ROUND('Barèmes indexés'!U12/12,2)</f>
        <v>5588.69</v>
      </c>
      <c r="V12" s="35">
        <f>ROUND('Barèmes indexés'!V12/12,2)</f>
        <v>6504.6</v>
      </c>
      <c r="W12" s="35">
        <f>ROUND('Barèmes indexés'!W12/12,2)</f>
        <v>6439.1</v>
      </c>
      <c r="X12" s="35">
        <f>ROUND('Barèmes indexés'!X12/12,2)</f>
        <v>6563.09</v>
      </c>
      <c r="Y12" s="35">
        <f>ROUND('Barèmes indexés'!Y12/12,2)</f>
        <v>6943.78</v>
      </c>
      <c r="Z12" s="35">
        <f>ROUND('Barèmes indexés'!Z12/12,2)</f>
        <v>7781.8</v>
      </c>
      <c r="AA12" s="35">
        <f>ROUND('Barèmes indexés'!AA12/12,2)</f>
        <v>8865.08</v>
      </c>
      <c r="AB12" s="35">
        <f>ROUND('Barèmes indexés'!AB12/12,2)</f>
        <v>8851.65</v>
      </c>
      <c r="AC12" s="35">
        <f>ROUND('Barèmes indexés'!AC12/12,2)</f>
        <v>8975.65</v>
      </c>
      <c r="AD12" s="35">
        <f>ROUND('Barèmes indexés'!AD12/12,2)</f>
        <v>10393.91</v>
      </c>
      <c r="AE12" s="35">
        <f>ROUND('Barèmes indexés'!AE12/12,2)</f>
        <v>9904.86</v>
      </c>
      <c r="AF12" s="35">
        <f>ROUND('Barèmes indexés'!AF12/12,2)</f>
        <v>11323.12</v>
      </c>
      <c r="AG12" s="12"/>
      <c r="AH12" s="12"/>
      <c r="AI12" s="12"/>
      <c r="AJ12" s="12"/>
    </row>
    <row r="13" spans="1:36" s="13" customFormat="1" ht="19.5" customHeight="1">
      <c r="A13" s="7">
        <v>11</v>
      </c>
      <c r="B13" s="33">
        <f>ROUND('Barèmes indexés'!B13/12,2)</f>
        <v>2369.56</v>
      </c>
      <c r="C13" s="34">
        <f>ROUND('Barèmes indexés'!C13/12,2)</f>
        <v>2815.57</v>
      </c>
      <c r="D13" s="38">
        <f>ROUND('Barèmes indexés'!D13/12,2)</f>
        <v>3065.56</v>
      </c>
      <c r="E13" s="35">
        <f>ROUND('Barèmes indexés'!E13/12,2)</f>
        <v>3366.32</v>
      </c>
      <c r="F13" s="34">
        <f>ROUND('Barèmes indexés'!F13/12,2)</f>
        <v>2794.8</v>
      </c>
      <c r="G13" s="35">
        <f>ROUND('Barèmes indexés'!G13/12,2)</f>
        <v>3330.06</v>
      </c>
      <c r="H13" s="35">
        <f>ROUND('Barèmes indexés'!H13/12,2)</f>
        <v>3746.71</v>
      </c>
      <c r="I13" s="35">
        <f>ROUND('Barèmes indexés'!I13/12,2)</f>
        <v>4150.24</v>
      </c>
      <c r="J13" s="35">
        <f>ROUND('Barèmes indexés'!J13/12,2)</f>
        <v>3527.98</v>
      </c>
      <c r="K13" s="35">
        <f>ROUND('Barèmes indexés'!K13/12,2)</f>
        <v>4078.63</v>
      </c>
      <c r="L13" s="36">
        <f>ROUND('Barèmes indexés'!L13/12,2)</f>
        <v>3729.8</v>
      </c>
      <c r="M13" s="36">
        <f>ROUND('Barèmes indexés'!M13/12,2)</f>
        <v>4113.1099999999997</v>
      </c>
      <c r="N13" s="35">
        <f>ROUND('Barèmes indexés'!N13/12,2)</f>
        <v>4146.4399999999996</v>
      </c>
      <c r="O13" s="35">
        <f>ROUND('Barèmes indexés'!O13/12,2)</f>
        <v>4529.76</v>
      </c>
      <c r="P13" s="35">
        <f>ROUND('Barèmes indexés'!P13/12,2)</f>
        <v>4669.91</v>
      </c>
      <c r="Q13" s="35">
        <f>ROUND('Barèmes indexés'!Q13/12,2)</f>
        <v>4510.49</v>
      </c>
      <c r="R13" s="35">
        <f>ROUND('Barèmes indexés'!R13/12,2)</f>
        <v>5428.23</v>
      </c>
      <c r="S13" s="35">
        <f>ROUND('Barèmes indexés'!S13/12,2)</f>
        <v>5361.23</v>
      </c>
      <c r="T13" s="35">
        <f>ROUND('Barèmes indexés'!T13/12,2)</f>
        <v>6247.56</v>
      </c>
      <c r="U13" s="35">
        <f>ROUND('Barèmes indexés'!U13/12,2)</f>
        <v>5777.88</v>
      </c>
      <c r="V13" s="35">
        <f>ROUND('Barèmes indexés'!V13/12,2)</f>
        <v>6664.21</v>
      </c>
      <c r="W13" s="35">
        <f>ROUND('Barèmes indexés'!W13/12,2)</f>
        <v>6649.14</v>
      </c>
      <c r="X13" s="35">
        <f>ROUND('Barèmes indexés'!X13/12,2)</f>
        <v>6773.14</v>
      </c>
      <c r="Y13" s="35">
        <f>ROUND('Barèmes indexés'!Y13/12,2)</f>
        <v>7153.83</v>
      </c>
      <c r="Z13" s="35">
        <f>ROUND('Barèmes indexés'!Z13/12,2)</f>
        <v>7991.85</v>
      </c>
      <c r="AA13" s="35">
        <f>ROUND('Barèmes indexés'!AA13/12,2)</f>
        <v>9075.1299999999992</v>
      </c>
      <c r="AB13" s="35">
        <f>ROUND('Barèmes indexés'!AB13/12,2)</f>
        <v>9119.68</v>
      </c>
      <c r="AC13" s="35">
        <f>ROUND('Barèmes indexés'!AC13/12,2)</f>
        <v>9243.68</v>
      </c>
      <c r="AD13" s="35">
        <f>ROUND('Barèmes indexés'!AD13/12,2)</f>
        <v>10661.94</v>
      </c>
      <c r="AE13" s="35">
        <f>ROUND('Barèmes indexés'!AE13/12,2)</f>
        <v>10172.89</v>
      </c>
      <c r="AF13" s="35">
        <f>ROUND('Barèmes indexés'!AF13/12,2)</f>
        <v>11591.15</v>
      </c>
      <c r="AG13" s="12"/>
      <c r="AH13" s="12"/>
      <c r="AI13" s="12"/>
      <c r="AJ13" s="12"/>
    </row>
    <row r="14" spans="1:36" s="13" customFormat="1" ht="19.5" customHeight="1">
      <c r="A14" s="7">
        <v>12</v>
      </c>
      <c r="B14" s="33">
        <f>ROUND('Barèmes indexés'!B14/12,2)</f>
        <v>2411.29</v>
      </c>
      <c r="C14" s="34">
        <f>ROUND('Barèmes indexés'!C14/12,2)</f>
        <v>2857.3</v>
      </c>
      <c r="D14" s="38">
        <f>ROUND('Barèmes indexés'!D14/12,2)</f>
        <v>3107.29</v>
      </c>
      <c r="E14" s="35">
        <f>ROUND('Barèmes indexés'!E14/12,2)</f>
        <v>3408.05</v>
      </c>
      <c r="F14" s="34">
        <f>ROUND('Barèmes indexés'!F14/12,2)</f>
        <v>2836.53</v>
      </c>
      <c r="G14" s="35">
        <f>ROUND('Barèmes indexés'!G14/12,2)</f>
        <v>3371.79</v>
      </c>
      <c r="H14" s="35">
        <f>ROUND('Barèmes indexés'!H14/12,2)</f>
        <v>3788.44</v>
      </c>
      <c r="I14" s="35">
        <f>ROUND('Barèmes indexés'!I14/12,2)</f>
        <v>4191.97</v>
      </c>
      <c r="J14" s="35">
        <f>ROUND('Barèmes indexés'!J14/12,2)</f>
        <v>3569.71</v>
      </c>
      <c r="K14" s="35">
        <f>ROUND('Barèmes indexés'!K14/12,2)</f>
        <v>4120.3599999999997</v>
      </c>
      <c r="L14" s="36">
        <f>ROUND('Barèmes indexés'!L14/12,2)</f>
        <v>3771.53</v>
      </c>
      <c r="M14" s="36">
        <f>ROUND('Barèmes indexés'!M14/12,2)</f>
        <v>4154.84</v>
      </c>
      <c r="N14" s="35">
        <f>ROUND('Barèmes indexés'!N14/12,2)</f>
        <v>4188.17</v>
      </c>
      <c r="O14" s="35">
        <f>ROUND('Barèmes indexés'!O14/12,2)</f>
        <v>4571.49</v>
      </c>
      <c r="P14" s="35">
        <f>ROUND('Barèmes indexés'!P14/12,2)</f>
        <v>4711.63</v>
      </c>
      <c r="Q14" s="35">
        <f>ROUND('Barèmes indexés'!Q14/12,2)</f>
        <v>4552.22</v>
      </c>
      <c r="R14" s="35">
        <f>ROUND('Barèmes indexés'!R14/12,2)</f>
        <v>5469.96</v>
      </c>
      <c r="S14" s="35">
        <f>ROUND('Barèmes indexés'!S14/12,2)</f>
        <v>5402.96</v>
      </c>
      <c r="T14" s="35">
        <f>ROUND('Barèmes indexés'!T14/12,2)</f>
        <v>6289.29</v>
      </c>
      <c r="U14" s="35">
        <f>ROUND('Barèmes indexés'!U14/12,2)</f>
        <v>5819.6</v>
      </c>
      <c r="V14" s="35">
        <f>ROUND('Barèmes indexés'!V14/12,2)</f>
        <v>6705.94</v>
      </c>
      <c r="W14" s="35">
        <f>ROUND('Barèmes indexés'!W14/12,2)</f>
        <v>6690.87</v>
      </c>
      <c r="X14" s="35">
        <f>ROUND('Barèmes indexés'!X14/12,2)</f>
        <v>6814.87</v>
      </c>
      <c r="Y14" s="35">
        <f>ROUND('Barèmes indexés'!Y14/12,2)</f>
        <v>7195.56</v>
      </c>
      <c r="Z14" s="35">
        <f>ROUND('Barèmes indexés'!Z14/12,2)</f>
        <v>8033.58</v>
      </c>
      <c r="AA14" s="35">
        <f>ROUND('Barèmes indexés'!AA14/12,2)</f>
        <v>9116.85</v>
      </c>
      <c r="AB14" s="35">
        <f>ROUND('Barèmes indexés'!AB14/12,2)</f>
        <v>9161.41</v>
      </c>
      <c r="AC14" s="35">
        <f>ROUND('Barèmes indexés'!AC14/12,2)</f>
        <v>9285.41</v>
      </c>
      <c r="AD14" s="35">
        <f>ROUND('Barèmes indexés'!AD14/12,2)</f>
        <v>10703.67</v>
      </c>
      <c r="AE14" s="35">
        <f>ROUND('Barèmes indexés'!AE14/12,2)</f>
        <v>10214.61</v>
      </c>
      <c r="AF14" s="35">
        <f>ROUND('Barèmes indexés'!AF14/12,2)</f>
        <v>11632.88</v>
      </c>
      <c r="AG14" s="12"/>
      <c r="AH14" s="12"/>
      <c r="AI14" s="12"/>
      <c r="AJ14" s="12"/>
    </row>
    <row r="15" spans="1:36" s="13" customFormat="1" ht="19.5" customHeight="1">
      <c r="A15" s="7">
        <v>13</v>
      </c>
      <c r="B15" s="33">
        <f>ROUND('Barèmes indexés'!B15/12,2)</f>
        <v>2443.73</v>
      </c>
      <c r="C15" s="34">
        <f>ROUND('Barèmes indexés'!C15/12,2)</f>
        <v>2889.75</v>
      </c>
      <c r="D15" s="35">
        <f>ROUND('Barèmes indexés'!D15/12,2)</f>
        <v>3139.73</v>
      </c>
      <c r="E15" s="35">
        <f>ROUND('Barèmes indexés'!E15/12,2)</f>
        <v>3440.5</v>
      </c>
      <c r="F15" s="34">
        <f>ROUND('Barèmes indexés'!F15/12,2)</f>
        <v>2940.46</v>
      </c>
      <c r="G15" s="35">
        <f>ROUND('Barèmes indexés'!G15/12,2)</f>
        <v>3475.72</v>
      </c>
      <c r="H15" s="35">
        <f>ROUND('Barèmes indexés'!H15/12,2)</f>
        <v>3892.37</v>
      </c>
      <c r="I15" s="35">
        <f>ROUND('Barèmes indexés'!I15/12,2)</f>
        <v>4295.8999999999996</v>
      </c>
      <c r="J15" s="35">
        <f>ROUND('Barèmes indexés'!J15/12,2)</f>
        <v>3667.75</v>
      </c>
      <c r="K15" s="35">
        <f>ROUND('Barèmes indexés'!K15/12,2)</f>
        <v>4218.3999999999996</v>
      </c>
      <c r="L15" s="36">
        <f>ROUND('Barèmes indexés'!L15/12,2)</f>
        <v>3869.57</v>
      </c>
      <c r="M15" s="36">
        <f>ROUND('Barèmes indexés'!M15/12,2)</f>
        <v>4252.88</v>
      </c>
      <c r="N15" s="35">
        <f>ROUND('Barèmes indexés'!N15/12,2)</f>
        <v>4286.22</v>
      </c>
      <c r="O15" s="35">
        <f>ROUND('Barèmes indexés'!O15/12,2)</f>
        <v>4669.53</v>
      </c>
      <c r="P15" s="35">
        <f>ROUND('Barèmes indexés'!P15/12,2)</f>
        <v>4809.68</v>
      </c>
      <c r="Q15" s="35">
        <f>ROUND('Barèmes indexés'!Q15/12,2)</f>
        <v>4711.82</v>
      </c>
      <c r="R15" s="35">
        <f>ROUND('Barèmes indexés'!R15/12,2)</f>
        <v>5629.57</v>
      </c>
      <c r="S15" s="35">
        <f>ROUND('Barèmes indexés'!S15/12,2)</f>
        <v>5592.14</v>
      </c>
      <c r="T15" s="35">
        <f>ROUND('Barèmes indexés'!T15/12,2)</f>
        <v>6448.89</v>
      </c>
      <c r="U15" s="35">
        <f>ROUND('Barèmes indexés'!U15/12,2)</f>
        <v>6008.79</v>
      </c>
      <c r="V15" s="35">
        <f>ROUND('Barèmes indexés'!V15/12,2)</f>
        <v>6865.54</v>
      </c>
      <c r="W15" s="35">
        <f>ROUND('Barèmes indexés'!W15/12,2)</f>
        <v>6900.92</v>
      </c>
      <c r="X15" s="35">
        <f>ROUND('Barèmes indexés'!X15/12,2)</f>
        <v>7024.92</v>
      </c>
      <c r="Y15" s="35">
        <f>ROUND('Barèmes indexés'!Y15/12,2)</f>
        <v>7405.61</v>
      </c>
      <c r="Z15" s="35">
        <f>ROUND('Barèmes indexés'!Z15/12,2)</f>
        <v>8243.6200000000008</v>
      </c>
      <c r="AA15" s="35">
        <f>ROUND('Barèmes indexés'!AA15/12,2)</f>
        <v>9326.9</v>
      </c>
      <c r="AB15" s="35">
        <f>ROUND('Barèmes indexés'!AB15/12,2)</f>
        <v>9429.44</v>
      </c>
      <c r="AC15" s="35">
        <f>ROUND('Barèmes indexés'!AC15/12,2)</f>
        <v>9553.44</v>
      </c>
      <c r="AD15" s="35">
        <f>ROUND('Barèmes indexés'!AD15/12,2)</f>
        <v>10971.7</v>
      </c>
      <c r="AE15" s="35">
        <f>ROUND('Barèmes indexés'!AE15/12,2)</f>
        <v>10482.65</v>
      </c>
      <c r="AF15" s="35">
        <f>ROUND('Barèmes indexés'!AF15/12,2)</f>
        <v>11900.91</v>
      </c>
      <c r="AG15" s="12"/>
      <c r="AH15" s="12"/>
      <c r="AI15" s="12"/>
      <c r="AJ15" s="12"/>
    </row>
    <row r="16" spans="1:36" s="13" customFormat="1" ht="19.5" customHeight="1">
      <c r="A16" s="7">
        <v>14</v>
      </c>
      <c r="B16" s="33">
        <f>ROUND('Barèmes indexés'!B16/12,2)</f>
        <v>2443.73</v>
      </c>
      <c r="C16" s="34">
        <f>ROUND('Barèmes indexés'!C16/12,2)</f>
        <v>2889.75</v>
      </c>
      <c r="D16" s="35">
        <f>ROUND('Barèmes indexés'!D16/12,2)</f>
        <v>3139.73</v>
      </c>
      <c r="E16" s="35">
        <f>ROUND('Barèmes indexés'!E16/12,2)</f>
        <v>3440.5</v>
      </c>
      <c r="F16" s="34">
        <f>ROUND('Barèmes indexés'!F16/12,2)</f>
        <v>2940.46</v>
      </c>
      <c r="G16" s="35">
        <f>ROUND('Barèmes indexés'!G16/12,2)</f>
        <v>3475.72</v>
      </c>
      <c r="H16" s="35">
        <f>ROUND('Barèmes indexés'!H16/12,2)</f>
        <v>3892.37</v>
      </c>
      <c r="I16" s="35">
        <f>ROUND('Barèmes indexés'!I16/12,2)</f>
        <v>4295.8999999999996</v>
      </c>
      <c r="J16" s="35">
        <f>ROUND('Barèmes indexés'!J16/12,2)</f>
        <v>3667.75</v>
      </c>
      <c r="K16" s="35">
        <f>ROUND('Barèmes indexés'!K16/12,2)</f>
        <v>4218.3999999999996</v>
      </c>
      <c r="L16" s="36">
        <f>ROUND('Barèmes indexés'!L16/12,2)</f>
        <v>3869.57</v>
      </c>
      <c r="M16" s="36">
        <f>ROUND('Barèmes indexés'!M16/12,2)</f>
        <v>4252.88</v>
      </c>
      <c r="N16" s="35">
        <f>ROUND('Barèmes indexés'!N16/12,2)</f>
        <v>4286.22</v>
      </c>
      <c r="O16" s="35">
        <f>ROUND('Barèmes indexés'!O16/12,2)</f>
        <v>4669.53</v>
      </c>
      <c r="P16" s="35">
        <f>ROUND('Barèmes indexés'!P16/12,2)</f>
        <v>4809.68</v>
      </c>
      <c r="Q16" s="35">
        <f>ROUND('Barèmes indexés'!Q16/12,2)</f>
        <v>4711.82</v>
      </c>
      <c r="R16" s="35">
        <f>ROUND('Barèmes indexés'!R16/12,2)</f>
        <v>5629.57</v>
      </c>
      <c r="S16" s="35">
        <f>ROUND('Barèmes indexés'!S16/12,2)</f>
        <v>5592.14</v>
      </c>
      <c r="T16" s="35">
        <f>ROUND('Barèmes indexés'!T16/12,2)</f>
        <v>6448.89</v>
      </c>
      <c r="U16" s="35">
        <f>ROUND('Barèmes indexés'!U16/12,2)</f>
        <v>6008.79</v>
      </c>
      <c r="V16" s="35">
        <f>ROUND('Barèmes indexés'!V16/12,2)</f>
        <v>6865.54</v>
      </c>
      <c r="W16" s="35">
        <f>ROUND('Barèmes indexés'!W16/12,2)</f>
        <v>6900.92</v>
      </c>
      <c r="X16" s="35">
        <f>ROUND('Barèmes indexés'!X16/12,2)</f>
        <v>7024.92</v>
      </c>
      <c r="Y16" s="35">
        <f>ROUND('Barèmes indexés'!Y16/12,2)</f>
        <v>7405.61</v>
      </c>
      <c r="Z16" s="35">
        <f>ROUND('Barèmes indexés'!Z16/12,2)</f>
        <v>8243.6200000000008</v>
      </c>
      <c r="AA16" s="35">
        <f>ROUND('Barèmes indexés'!AA16/12,2)</f>
        <v>9326.9</v>
      </c>
      <c r="AB16" s="35">
        <f>ROUND('Barèmes indexés'!AB16/12,2)</f>
        <v>9429.44</v>
      </c>
      <c r="AC16" s="35">
        <f>ROUND('Barèmes indexés'!AC16/12,2)</f>
        <v>9553.44</v>
      </c>
      <c r="AD16" s="35">
        <f>ROUND('Barèmes indexés'!AD16/12,2)</f>
        <v>10971.7</v>
      </c>
      <c r="AE16" s="35">
        <f>ROUND('Barèmes indexés'!AE16/12,2)</f>
        <v>10482.65</v>
      </c>
      <c r="AF16" s="35">
        <f>ROUND('Barèmes indexés'!AF16/12,2)</f>
        <v>11900.91</v>
      </c>
      <c r="AG16" s="12"/>
      <c r="AH16" s="12"/>
      <c r="AI16" s="12"/>
      <c r="AJ16" s="12"/>
    </row>
    <row r="17" spans="1:36" s="13" customFormat="1" ht="19.5" customHeight="1">
      <c r="A17" s="7">
        <v>15</v>
      </c>
      <c r="B17" s="33">
        <f>ROUND('Barèmes indexés'!B17/12,2)</f>
        <v>2488.19</v>
      </c>
      <c r="C17" s="34">
        <f>ROUND('Barèmes indexés'!C17/12,2)</f>
        <v>2934.21</v>
      </c>
      <c r="D17" s="35">
        <f>ROUND('Barèmes indexés'!D17/12,2)</f>
        <v>3184.19</v>
      </c>
      <c r="E17" s="35">
        <f>ROUND('Barèmes indexés'!E17/12,2)</f>
        <v>3484.96</v>
      </c>
      <c r="F17" s="34">
        <f>ROUND('Barèmes indexés'!F17/12,2)</f>
        <v>3044.38</v>
      </c>
      <c r="G17" s="35">
        <f>ROUND('Barèmes indexés'!G17/12,2)</f>
        <v>3579.65</v>
      </c>
      <c r="H17" s="35">
        <f>ROUND('Barèmes indexés'!H17/12,2)</f>
        <v>3996.29</v>
      </c>
      <c r="I17" s="35">
        <f>ROUND('Barèmes indexés'!I17/12,2)</f>
        <v>4399.82</v>
      </c>
      <c r="J17" s="35">
        <f>ROUND('Barèmes indexés'!J17/12,2)</f>
        <v>3765.8</v>
      </c>
      <c r="K17" s="35">
        <f>ROUND('Barèmes indexés'!K17/12,2)</f>
        <v>4316.45</v>
      </c>
      <c r="L17" s="36">
        <f>ROUND('Barèmes indexés'!L17/12,2)</f>
        <v>3967.62</v>
      </c>
      <c r="M17" s="36">
        <f>ROUND('Barèmes indexés'!M17/12,2)</f>
        <v>4350.93</v>
      </c>
      <c r="N17" s="35">
        <f>ROUND('Barèmes indexés'!N17/12,2)</f>
        <v>4384.26</v>
      </c>
      <c r="O17" s="35">
        <f>ROUND('Barèmes indexés'!O17/12,2)</f>
        <v>4767.58</v>
      </c>
      <c r="P17" s="35">
        <f>ROUND('Barèmes indexés'!P17/12,2)</f>
        <v>4907.72</v>
      </c>
      <c r="Q17" s="35">
        <f>ROUND('Barèmes indexés'!Q17/12,2)</f>
        <v>4871.43</v>
      </c>
      <c r="R17" s="35">
        <f>ROUND('Barèmes indexés'!R17/12,2)</f>
        <v>5789.17</v>
      </c>
      <c r="S17" s="35">
        <f>ROUND('Barèmes indexés'!S17/12,2)</f>
        <v>5781.33</v>
      </c>
      <c r="T17" s="35">
        <f>ROUND('Barèmes indexés'!T17/12,2)</f>
        <v>6608.5</v>
      </c>
      <c r="U17" s="35">
        <f>ROUND('Barèmes indexés'!U17/12,2)</f>
        <v>6197.98</v>
      </c>
      <c r="V17" s="35">
        <f>ROUND('Barèmes indexés'!V17/12,2)</f>
        <v>7025.15</v>
      </c>
      <c r="W17" s="35">
        <f>ROUND('Barèmes indexés'!W17/12,2)</f>
        <v>7110.97</v>
      </c>
      <c r="X17" s="35">
        <f>ROUND('Barèmes indexés'!X17/12,2)</f>
        <v>7234.97</v>
      </c>
      <c r="Y17" s="35">
        <f>ROUND('Barèmes indexés'!Y17/12,2)</f>
        <v>7615.66</v>
      </c>
      <c r="Z17" s="35">
        <f>ROUND('Barèmes indexés'!Z17/12,2)</f>
        <v>8453.67</v>
      </c>
      <c r="AA17" s="35">
        <f>ROUND('Barèmes indexés'!AA17/12,2)</f>
        <v>9536.9500000000007</v>
      </c>
      <c r="AB17" s="35">
        <f>ROUND('Barèmes indexés'!AB17/12,2)</f>
        <v>9697.48</v>
      </c>
      <c r="AC17" s="35">
        <f>ROUND('Barèmes indexés'!AC17/12,2)</f>
        <v>9821.4699999999993</v>
      </c>
      <c r="AD17" s="35">
        <f>ROUND('Barèmes indexés'!AD17/12,2)</f>
        <v>11239.73</v>
      </c>
      <c r="AE17" s="35">
        <f>ROUND('Barèmes indexés'!AE17/12,2)</f>
        <v>10750.68</v>
      </c>
      <c r="AF17" s="35">
        <f>ROUND('Barèmes indexés'!AF17/12,2)</f>
        <v>12168.94</v>
      </c>
      <c r="AG17" s="12"/>
      <c r="AH17" s="12"/>
      <c r="AI17" s="12"/>
      <c r="AJ17" s="12"/>
    </row>
    <row r="18" spans="1:36" s="13" customFormat="1" ht="19.5" customHeight="1">
      <c r="A18" s="7">
        <v>16</v>
      </c>
      <c r="B18" s="33">
        <f>ROUND('Barèmes indexés'!B18/12,2)</f>
        <v>2488.19</v>
      </c>
      <c r="C18" s="34">
        <f>ROUND('Barèmes indexés'!C18/12,2)</f>
        <v>2934.21</v>
      </c>
      <c r="D18" s="35">
        <f>ROUND('Barèmes indexés'!D18/12,2)</f>
        <v>3184.19</v>
      </c>
      <c r="E18" s="35">
        <f>ROUND('Barèmes indexés'!E18/12,2)</f>
        <v>3484.96</v>
      </c>
      <c r="F18" s="34">
        <f>ROUND('Barèmes indexés'!F18/12,2)</f>
        <v>3044.38</v>
      </c>
      <c r="G18" s="35">
        <f>ROUND('Barèmes indexés'!G18/12,2)</f>
        <v>3579.65</v>
      </c>
      <c r="H18" s="35">
        <f>ROUND('Barèmes indexés'!H18/12,2)</f>
        <v>3996.29</v>
      </c>
      <c r="I18" s="35">
        <f>ROUND('Barèmes indexés'!I18/12,2)</f>
        <v>4399.82</v>
      </c>
      <c r="J18" s="35">
        <f>ROUND('Barèmes indexés'!J18/12,2)</f>
        <v>3765.8</v>
      </c>
      <c r="K18" s="35">
        <f>ROUND('Barèmes indexés'!K18/12,2)</f>
        <v>4316.45</v>
      </c>
      <c r="L18" s="36">
        <f>ROUND('Barèmes indexés'!L18/12,2)</f>
        <v>3967.62</v>
      </c>
      <c r="M18" s="36">
        <f>ROUND('Barèmes indexés'!M18/12,2)</f>
        <v>4350.93</v>
      </c>
      <c r="N18" s="35">
        <f>ROUND('Barèmes indexés'!N18/12,2)</f>
        <v>4384.26</v>
      </c>
      <c r="O18" s="35">
        <f>ROUND('Barèmes indexés'!O18/12,2)</f>
        <v>4767.58</v>
      </c>
      <c r="P18" s="35">
        <f>ROUND('Barèmes indexés'!P18/12,2)</f>
        <v>4907.72</v>
      </c>
      <c r="Q18" s="35">
        <f>ROUND('Barèmes indexés'!Q18/12,2)</f>
        <v>4871.43</v>
      </c>
      <c r="R18" s="35">
        <f>ROUND('Barèmes indexés'!R18/12,2)</f>
        <v>5789.17</v>
      </c>
      <c r="S18" s="35">
        <f>ROUND('Barèmes indexés'!S18/12,2)</f>
        <v>5781.33</v>
      </c>
      <c r="T18" s="35">
        <f>ROUND('Barèmes indexés'!T18/12,2)</f>
        <v>6608.5</v>
      </c>
      <c r="U18" s="35">
        <f>ROUND('Barèmes indexés'!U18/12,2)</f>
        <v>6197.98</v>
      </c>
      <c r="V18" s="35">
        <f>ROUND('Barèmes indexés'!V18/12,2)</f>
        <v>7025.15</v>
      </c>
      <c r="W18" s="35">
        <f>ROUND('Barèmes indexés'!W18/12,2)</f>
        <v>7110.97</v>
      </c>
      <c r="X18" s="35">
        <f>ROUND('Barèmes indexés'!X18/12,2)</f>
        <v>7234.97</v>
      </c>
      <c r="Y18" s="35">
        <f>ROUND('Barèmes indexés'!Y18/12,2)</f>
        <v>7615.66</v>
      </c>
      <c r="Z18" s="35">
        <f>ROUND('Barèmes indexés'!Z18/12,2)</f>
        <v>8453.67</v>
      </c>
      <c r="AA18" s="35">
        <f>ROUND('Barèmes indexés'!AA18/12,2)</f>
        <v>9536.9500000000007</v>
      </c>
      <c r="AB18" s="35">
        <f>ROUND('Barèmes indexés'!AB18/12,2)</f>
        <v>9697.48</v>
      </c>
      <c r="AC18" s="35">
        <f>ROUND('Barèmes indexés'!AC18/12,2)</f>
        <v>9821.4699999999993</v>
      </c>
      <c r="AD18" s="35">
        <f>ROUND('Barèmes indexés'!AD18/12,2)</f>
        <v>11239.73</v>
      </c>
      <c r="AE18" s="35">
        <f>ROUND('Barèmes indexés'!AE18/12,2)</f>
        <v>10750.68</v>
      </c>
      <c r="AF18" s="35">
        <f>ROUND('Barèmes indexés'!AF18/12,2)</f>
        <v>12168.94</v>
      </c>
      <c r="AG18" s="12"/>
      <c r="AH18" s="12"/>
      <c r="AI18" s="12"/>
      <c r="AJ18" s="12"/>
    </row>
    <row r="19" spans="1:36" s="13" customFormat="1" ht="19.5" customHeight="1">
      <c r="A19" s="7">
        <v>17</v>
      </c>
      <c r="B19" s="33">
        <f>ROUND('Barèmes indexés'!B19/12,2)</f>
        <v>2532.66</v>
      </c>
      <c r="C19" s="34">
        <f>ROUND('Barèmes indexés'!C19/12,2)</f>
        <v>2978.67</v>
      </c>
      <c r="D19" s="35">
        <f>ROUND('Barèmes indexés'!D19/12,2)</f>
        <v>3228.66</v>
      </c>
      <c r="E19" s="35">
        <f>ROUND('Barèmes indexés'!E19/12,2)</f>
        <v>3529.42</v>
      </c>
      <c r="F19" s="35">
        <f>ROUND('Barèmes indexés'!F19/12,2)</f>
        <v>3148.31</v>
      </c>
      <c r="G19" s="35">
        <f>ROUND('Barèmes indexés'!G19/12,2)</f>
        <v>3683.58</v>
      </c>
      <c r="H19" s="35">
        <f>ROUND('Barèmes indexés'!H19/12,2)</f>
        <v>4100.22</v>
      </c>
      <c r="I19" s="35">
        <f>ROUND('Barèmes indexés'!I19/12,2)</f>
        <v>4503.75</v>
      </c>
      <c r="J19" s="35">
        <f>ROUND('Barèmes indexés'!J19/12,2)</f>
        <v>3863.84</v>
      </c>
      <c r="K19" s="35">
        <f>ROUND('Barèmes indexés'!K19/12,2)</f>
        <v>4414.49</v>
      </c>
      <c r="L19" s="36">
        <f>ROUND('Barèmes indexés'!L19/12,2)</f>
        <v>4065.66</v>
      </c>
      <c r="M19" s="36">
        <f>ROUND('Barèmes indexés'!M19/12,2)</f>
        <v>4448.97</v>
      </c>
      <c r="N19" s="35">
        <f>ROUND('Barèmes indexés'!N19/12,2)</f>
        <v>4482.3100000000004</v>
      </c>
      <c r="O19" s="35">
        <f>ROUND('Barèmes indexés'!O19/12,2)</f>
        <v>4865.62</v>
      </c>
      <c r="P19" s="35">
        <f>ROUND('Barèmes indexés'!P19/12,2)</f>
        <v>5005.7700000000004</v>
      </c>
      <c r="Q19" s="35">
        <f>ROUND('Barèmes indexés'!Q19/12,2)</f>
        <v>5031.03</v>
      </c>
      <c r="R19" s="35">
        <f>ROUND('Barèmes indexés'!R19/12,2)</f>
        <v>5948.78</v>
      </c>
      <c r="S19" s="35">
        <f>ROUND('Barèmes indexés'!S19/12,2)</f>
        <v>5970.52</v>
      </c>
      <c r="T19" s="35">
        <f>ROUND('Barèmes indexés'!T19/12,2)</f>
        <v>6768.11</v>
      </c>
      <c r="U19" s="35">
        <f>ROUND('Barèmes indexés'!U19/12,2)</f>
        <v>6387.16</v>
      </c>
      <c r="V19" s="35">
        <f>ROUND('Barèmes indexés'!V19/12,2)</f>
        <v>7184.75</v>
      </c>
      <c r="W19" s="35">
        <f>ROUND('Barèmes indexés'!W19/12,2)</f>
        <v>7321.02</v>
      </c>
      <c r="X19" s="35">
        <f>ROUND('Barèmes indexés'!X19/12,2)</f>
        <v>7445.01</v>
      </c>
      <c r="Y19" s="35">
        <f>ROUND('Barèmes indexés'!Y19/12,2)</f>
        <v>7825.71</v>
      </c>
      <c r="Z19" s="35">
        <f>ROUND('Barèmes indexés'!Z19/12,2)</f>
        <v>8663.7199999999993</v>
      </c>
      <c r="AA19" s="35">
        <f>ROUND('Barèmes indexés'!AA19/12,2)</f>
        <v>9747</v>
      </c>
      <c r="AB19" s="35">
        <f>ROUND('Barèmes indexés'!AB19/12,2)</f>
        <v>9965.51</v>
      </c>
      <c r="AC19" s="35">
        <f>ROUND('Barèmes indexés'!AC19/12,2)</f>
        <v>10089.5</v>
      </c>
      <c r="AD19" s="35">
        <f>ROUND('Barèmes indexés'!AD19/12,2)</f>
        <v>11507.76</v>
      </c>
      <c r="AE19" s="35">
        <f>ROUND('Barèmes indexés'!AE19/12,2)</f>
        <v>11018.71</v>
      </c>
      <c r="AF19" s="35">
        <f>ROUND('Barèmes indexés'!AF19/12,2)</f>
        <v>12436.97</v>
      </c>
      <c r="AG19" s="12"/>
      <c r="AH19" s="12"/>
      <c r="AI19" s="12"/>
      <c r="AJ19" s="12"/>
    </row>
    <row r="20" spans="1:36" s="13" customFormat="1" ht="19.5" customHeight="1">
      <c r="A20" s="7">
        <v>18</v>
      </c>
      <c r="B20" s="33">
        <f>ROUND('Barèmes indexés'!B20/12,2)</f>
        <v>2574.38</v>
      </c>
      <c r="C20" s="34">
        <f>ROUND('Barèmes indexés'!C20/12,2)</f>
        <v>3020.4</v>
      </c>
      <c r="D20" s="35">
        <f>ROUND('Barèmes indexés'!D20/12,2)</f>
        <v>3270.38</v>
      </c>
      <c r="E20" s="35">
        <f>ROUND('Barèmes indexés'!E20/12,2)</f>
        <v>3571.15</v>
      </c>
      <c r="F20" s="35">
        <f>ROUND('Barèmes indexés'!F20/12,2)</f>
        <v>3190.04</v>
      </c>
      <c r="G20" s="35">
        <f>ROUND('Barèmes indexés'!G20/12,2)</f>
        <v>3725.3</v>
      </c>
      <c r="H20" s="35">
        <f>ROUND('Barèmes indexés'!H20/12,2)</f>
        <v>4141.95</v>
      </c>
      <c r="I20" s="35">
        <f>ROUND('Barèmes indexés'!I20/12,2)</f>
        <v>4545.4799999999996</v>
      </c>
      <c r="J20" s="35">
        <f>ROUND('Barèmes indexés'!J20/12,2)</f>
        <v>3905.57</v>
      </c>
      <c r="K20" s="35">
        <f>ROUND('Barèmes indexés'!K20/12,2)</f>
        <v>4456.22</v>
      </c>
      <c r="L20" s="36">
        <f>ROUND('Barèmes indexés'!L20/12,2)</f>
        <v>4107.3900000000003</v>
      </c>
      <c r="M20" s="36">
        <f>ROUND('Barèmes indexés'!M20/12,2)</f>
        <v>4490.7</v>
      </c>
      <c r="N20" s="35">
        <f>ROUND('Barèmes indexés'!N20/12,2)</f>
        <v>4524.03</v>
      </c>
      <c r="O20" s="35">
        <f>ROUND('Barèmes indexés'!O20/12,2)</f>
        <v>4907.3500000000004</v>
      </c>
      <c r="P20" s="35">
        <f>ROUND('Barèmes indexés'!P20/12,2)</f>
        <v>5047.5</v>
      </c>
      <c r="Q20" s="35">
        <f>ROUND('Barèmes indexés'!Q20/12,2)</f>
        <v>5072.76</v>
      </c>
      <c r="R20" s="35">
        <f>ROUND('Barèmes indexés'!R20/12,2)</f>
        <v>5990.51</v>
      </c>
      <c r="S20" s="35">
        <f>ROUND('Barèmes indexés'!S20/12,2)</f>
        <v>6012.24</v>
      </c>
      <c r="T20" s="35">
        <f>ROUND('Barèmes indexés'!T20/12,2)</f>
        <v>6809.83</v>
      </c>
      <c r="U20" s="35">
        <f>ROUND('Barèmes indexés'!U20/12,2)</f>
        <v>6428.89</v>
      </c>
      <c r="V20" s="35">
        <f>ROUND('Barèmes indexés'!V20/12,2)</f>
        <v>7226.48</v>
      </c>
      <c r="W20" s="35">
        <f>ROUND('Barèmes indexés'!W20/12,2)</f>
        <v>7362.75</v>
      </c>
      <c r="X20" s="35">
        <f>ROUND('Barèmes indexés'!X20/12,2)</f>
        <v>7486.74</v>
      </c>
      <c r="Y20" s="35">
        <f>ROUND('Barèmes indexés'!Y20/12,2)</f>
        <v>7867.44</v>
      </c>
      <c r="Z20" s="35">
        <f>ROUND('Barèmes indexés'!Z20/12,2)</f>
        <v>8705.4500000000007</v>
      </c>
      <c r="AA20" s="35">
        <f>ROUND('Barèmes indexés'!AA20/12,2)</f>
        <v>9788.73</v>
      </c>
      <c r="AB20" s="35">
        <f>ROUND('Barèmes indexés'!AB20/12,2)</f>
        <v>10007.24</v>
      </c>
      <c r="AC20" s="35">
        <f>ROUND('Barèmes indexés'!AC20/12,2)</f>
        <v>10131.23</v>
      </c>
      <c r="AD20" s="35">
        <f>ROUND('Barèmes indexés'!AD20/12,2)</f>
        <v>11549.49</v>
      </c>
      <c r="AE20" s="35">
        <f>ROUND('Barèmes indexés'!AE20/12,2)</f>
        <v>11060.44</v>
      </c>
      <c r="AF20" s="35">
        <f>ROUND('Barèmes indexés'!AF20/12,2)</f>
        <v>12478.7</v>
      </c>
      <c r="AG20" s="12"/>
      <c r="AH20" s="12"/>
      <c r="AI20" s="12"/>
      <c r="AJ20" s="12"/>
    </row>
    <row r="21" spans="1:36" s="13" customFormat="1" ht="19.5" customHeight="1">
      <c r="A21" s="7">
        <v>19</v>
      </c>
      <c r="B21" s="33">
        <f>ROUND('Barèmes indexés'!B21/12,2)</f>
        <v>2618.84</v>
      </c>
      <c r="C21" s="38">
        <f>ROUND('Barèmes indexés'!C21/12,2)</f>
        <v>3064.86</v>
      </c>
      <c r="D21" s="35">
        <f>ROUND('Barèmes indexés'!D21/12,2)</f>
        <v>3314.84</v>
      </c>
      <c r="E21" s="35">
        <f>ROUND('Barèmes indexés'!E21/12,2)</f>
        <v>3615.61</v>
      </c>
      <c r="F21" s="35">
        <f>ROUND('Barèmes indexés'!F21/12,2)</f>
        <v>3293.97</v>
      </c>
      <c r="G21" s="35">
        <f>ROUND('Barèmes indexés'!G21/12,2)</f>
        <v>3829.23</v>
      </c>
      <c r="H21" s="35">
        <f>ROUND('Barèmes indexés'!H21/12,2)</f>
        <v>4245.88</v>
      </c>
      <c r="I21" s="35">
        <f>ROUND('Barèmes indexés'!I21/12,2)</f>
        <v>4649.41</v>
      </c>
      <c r="J21" s="35">
        <f>ROUND('Barèmes indexés'!J21/12,2)</f>
        <v>4003.62</v>
      </c>
      <c r="K21" s="35">
        <f>ROUND('Barèmes indexés'!K21/12,2)</f>
        <v>4554.26</v>
      </c>
      <c r="L21" s="36">
        <f>ROUND('Barèmes indexés'!L21/12,2)</f>
        <v>4205.43</v>
      </c>
      <c r="M21" s="36">
        <f>ROUND('Barèmes indexés'!M21/12,2)</f>
        <v>4588.75</v>
      </c>
      <c r="N21" s="35">
        <f>ROUND('Barèmes indexés'!N21/12,2)</f>
        <v>4622.08</v>
      </c>
      <c r="O21" s="35">
        <f>ROUND('Barèmes indexés'!O21/12,2)</f>
        <v>5005.3900000000003</v>
      </c>
      <c r="P21" s="35">
        <f>ROUND('Barèmes indexés'!P21/12,2)</f>
        <v>5145.54</v>
      </c>
      <c r="Q21" s="35">
        <f>ROUND('Barèmes indexés'!Q21/12,2)</f>
        <v>5232.37</v>
      </c>
      <c r="R21" s="35">
        <f>ROUND('Barèmes indexés'!R21/12,2)</f>
        <v>6150.11</v>
      </c>
      <c r="S21" s="35">
        <f>ROUND('Barèmes indexés'!S21/12,2)</f>
        <v>6201.43</v>
      </c>
      <c r="T21" s="35">
        <f>ROUND('Barèmes indexés'!T21/12,2)</f>
        <v>6969.44</v>
      </c>
      <c r="U21" s="35">
        <f>ROUND('Barèmes indexés'!U21/12,2)</f>
        <v>6618.07</v>
      </c>
      <c r="V21" s="35">
        <f>ROUND('Barèmes indexés'!V21/12,2)</f>
        <v>7386.08</v>
      </c>
      <c r="W21" s="35">
        <f>ROUND('Barèmes indexés'!W21/12,2)</f>
        <v>7572.8</v>
      </c>
      <c r="X21" s="35">
        <f>ROUND('Barèmes indexés'!X21/12,2)</f>
        <v>7696.79</v>
      </c>
      <c r="Y21" s="35">
        <f>ROUND('Barèmes indexés'!Y21/12,2)</f>
        <v>8077.49</v>
      </c>
      <c r="Z21" s="35">
        <f>ROUND('Barèmes indexés'!Z21/12,2)</f>
        <v>8915.5</v>
      </c>
      <c r="AA21" s="35">
        <f>ROUND('Barèmes indexés'!AA21/12,2)</f>
        <v>9998.7800000000007</v>
      </c>
      <c r="AB21" s="35">
        <f>ROUND('Barèmes indexés'!AB21/12,2)</f>
        <v>10275.27</v>
      </c>
      <c r="AC21" s="35">
        <f>ROUND('Barèmes indexés'!AC21/12,2)</f>
        <v>10399.26</v>
      </c>
      <c r="AD21" s="35">
        <f>ROUND('Barèmes indexés'!AD21/12,2)</f>
        <v>11817.52</v>
      </c>
      <c r="AE21" s="35">
        <f>ROUND('Barèmes indexés'!AE21/12,2)</f>
        <v>11328.47</v>
      </c>
      <c r="AF21" s="35">
        <f>ROUND('Barèmes indexés'!AF21/12,2)</f>
        <v>12746.73</v>
      </c>
      <c r="AG21" s="12"/>
      <c r="AH21" s="12"/>
      <c r="AI21" s="12"/>
      <c r="AJ21" s="12"/>
    </row>
    <row r="22" spans="1:36" s="13" customFormat="1" ht="19.5" customHeight="1">
      <c r="A22" s="7">
        <v>20</v>
      </c>
      <c r="B22" s="33">
        <f>ROUND('Barèmes indexés'!B22/12,2)</f>
        <v>2618.84</v>
      </c>
      <c r="C22" s="38">
        <f>ROUND('Barèmes indexés'!C22/12,2)</f>
        <v>3064.86</v>
      </c>
      <c r="D22" s="35">
        <f>ROUND('Barèmes indexés'!D22/12,2)</f>
        <v>3314.84</v>
      </c>
      <c r="E22" s="35">
        <f>ROUND('Barèmes indexés'!E22/12,2)</f>
        <v>3615.61</v>
      </c>
      <c r="F22" s="35">
        <f>ROUND('Barèmes indexés'!F22/12,2)</f>
        <v>3293.97</v>
      </c>
      <c r="G22" s="35">
        <f>ROUND('Barèmes indexés'!G22/12,2)</f>
        <v>3829.23</v>
      </c>
      <c r="H22" s="35">
        <f>ROUND('Barèmes indexés'!H22/12,2)</f>
        <v>4245.88</v>
      </c>
      <c r="I22" s="35">
        <f>ROUND('Barèmes indexés'!I22/12,2)</f>
        <v>4649.41</v>
      </c>
      <c r="J22" s="35">
        <f>ROUND('Barèmes indexés'!J22/12,2)</f>
        <v>4003.62</v>
      </c>
      <c r="K22" s="35">
        <f>ROUND('Barèmes indexés'!K22/12,2)</f>
        <v>4554.26</v>
      </c>
      <c r="L22" s="36">
        <f>ROUND('Barèmes indexés'!L22/12,2)</f>
        <v>4205.43</v>
      </c>
      <c r="M22" s="36">
        <f>ROUND('Barèmes indexés'!M22/12,2)</f>
        <v>4588.75</v>
      </c>
      <c r="N22" s="35">
        <f>ROUND('Barèmes indexés'!N22/12,2)</f>
        <v>4622.08</v>
      </c>
      <c r="O22" s="35">
        <f>ROUND('Barèmes indexés'!O22/12,2)</f>
        <v>5005.3900000000003</v>
      </c>
      <c r="P22" s="35">
        <f>ROUND('Barèmes indexés'!P22/12,2)</f>
        <v>5145.54</v>
      </c>
      <c r="Q22" s="35">
        <f>ROUND('Barèmes indexés'!Q22/12,2)</f>
        <v>5232.37</v>
      </c>
      <c r="R22" s="35">
        <f>ROUND('Barèmes indexés'!R22/12,2)</f>
        <v>6150.11</v>
      </c>
      <c r="S22" s="35">
        <f>ROUND('Barèmes indexés'!S22/12,2)</f>
        <v>6201.43</v>
      </c>
      <c r="T22" s="35">
        <f>ROUND('Barèmes indexés'!T22/12,2)</f>
        <v>6969.44</v>
      </c>
      <c r="U22" s="35">
        <f>ROUND('Barèmes indexés'!U22/12,2)</f>
        <v>6618.07</v>
      </c>
      <c r="V22" s="35">
        <f>ROUND('Barèmes indexés'!V22/12,2)</f>
        <v>7386.08</v>
      </c>
      <c r="W22" s="35">
        <f>ROUND('Barèmes indexés'!W22/12,2)</f>
        <v>7572.8</v>
      </c>
      <c r="X22" s="35">
        <f>ROUND('Barèmes indexés'!X22/12,2)</f>
        <v>7696.79</v>
      </c>
      <c r="Y22" s="35">
        <f>ROUND('Barèmes indexés'!Y22/12,2)</f>
        <v>8077.49</v>
      </c>
      <c r="Z22" s="35">
        <f>ROUND('Barèmes indexés'!Z22/12,2)</f>
        <v>8915.5</v>
      </c>
      <c r="AA22" s="35">
        <f>ROUND('Barèmes indexés'!AA22/12,2)</f>
        <v>9998.7800000000007</v>
      </c>
      <c r="AB22" s="35">
        <f>ROUND('Barèmes indexés'!AB22/12,2)</f>
        <v>10275.27</v>
      </c>
      <c r="AC22" s="35">
        <f>ROUND('Barèmes indexés'!AC22/12,2)</f>
        <v>10399.26</v>
      </c>
      <c r="AD22" s="35">
        <f>ROUND('Barèmes indexés'!AD22/12,2)</f>
        <v>11817.52</v>
      </c>
      <c r="AE22" s="35">
        <f>ROUND('Barèmes indexés'!AE22/12,2)</f>
        <v>11328.47</v>
      </c>
      <c r="AF22" s="35">
        <f>ROUND('Barèmes indexés'!AF22/12,2)</f>
        <v>12746.73</v>
      </c>
      <c r="AG22" s="12"/>
      <c r="AH22" s="12"/>
      <c r="AI22" s="12"/>
      <c r="AJ22" s="12"/>
    </row>
    <row r="23" spans="1:36" s="13" customFormat="1" ht="19.5" customHeight="1">
      <c r="A23" s="7">
        <v>21</v>
      </c>
      <c r="B23" s="33">
        <f>ROUND('Barèmes indexés'!B23/12,2)</f>
        <v>2663.31</v>
      </c>
      <c r="C23" s="38">
        <f>ROUND('Barèmes indexés'!C23/12,2)</f>
        <v>3109.32</v>
      </c>
      <c r="D23" s="35">
        <f>ROUND('Barèmes indexés'!D23/12,2)</f>
        <v>3359.31</v>
      </c>
      <c r="E23" s="35">
        <f>ROUND('Barèmes indexés'!E23/12,2)</f>
        <v>3660.07</v>
      </c>
      <c r="F23" s="35">
        <f>ROUND('Barèmes indexés'!F23/12,2)</f>
        <v>3397.9</v>
      </c>
      <c r="G23" s="35">
        <f>ROUND('Barèmes indexés'!G23/12,2)</f>
        <v>3933.16</v>
      </c>
      <c r="H23" s="35">
        <f>ROUND('Barèmes indexés'!H23/12,2)</f>
        <v>4349.8100000000004</v>
      </c>
      <c r="I23" s="35">
        <f>ROUND('Barèmes indexés'!I23/12,2)</f>
        <v>4753.34</v>
      </c>
      <c r="J23" s="35">
        <f>ROUND('Barèmes indexés'!J23/12,2)</f>
        <v>4101.66</v>
      </c>
      <c r="K23" s="35">
        <f>ROUND('Barèmes indexés'!K23/12,2)</f>
        <v>4652.3100000000004</v>
      </c>
      <c r="L23" s="36">
        <f>ROUND('Barèmes indexés'!L23/12,2)</f>
        <v>4303.4799999999996</v>
      </c>
      <c r="M23" s="36">
        <f>ROUND('Barèmes indexés'!M23/12,2)</f>
        <v>4686.79</v>
      </c>
      <c r="N23" s="35">
        <f>ROUND('Barèmes indexés'!N23/12,2)</f>
        <v>4720.12</v>
      </c>
      <c r="O23" s="35">
        <f>ROUND('Barèmes indexés'!O23/12,2)</f>
        <v>5103.4399999999996</v>
      </c>
      <c r="P23" s="35">
        <f>ROUND('Barèmes indexés'!P23/12,2)</f>
        <v>5243.59</v>
      </c>
      <c r="Q23" s="35">
        <f>ROUND('Barèmes indexés'!Q23/12,2)</f>
        <v>5391.97</v>
      </c>
      <c r="R23" s="35">
        <f>ROUND('Barèmes indexés'!R23/12,2)</f>
        <v>6309.72</v>
      </c>
      <c r="S23" s="35">
        <f>ROUND('Barèmes indexés'!S23/12,2)</f>
        <v>6390.61</v>
      </c>
      <c r="T23" s="35">
        <f>ROUND('Barèmes indexés'!T23/12,2)</f>
        <v>7129.04</v>
      </c>
      <c r="U23" s="35">
        <f>ROUND('Barèmes indexés'!U23/12,2)</f>
        <v>6807.26</v>
      </c>
      <c r="V23" s="35">
        <f>ROUND('Barèmes indexés'!V23/12,2)</f>
        <v>7545.69</v>
      </c>
      <c r="W23" s="35">
        <f>ROUND('Barèmes indexés'!W23/12,2)</f>
        <v>7782.85</v>
      </c>
      <c r="X23" s="35">
        <f>ROUND('Barèmes indexés'!X23/12,2)</f>
        <v>7906.84</v>
      </c>
      <c r="Y23" s="35">
        <f>ROUND('Barèmes indexés'!Y23/12,2)</f>
        <v>8287.5400000000009</v>
      </c>
      <c r="Z23" s="35">
        <f>ROUND('Barèmes indexés'!Z23/12,2)</f>
        <v>9125.5499999999993</v>
      </c>
      <c r="AA23" s="35">
        <f>ROUND('Barèmes indexés'!AA23/12,2)</f>
        <v>10208.83</v>
      </c>
      <c r="AB23" s="35">
        <f>ROUND('Barèmes indexés'!AB23/12,2)</f>
        <v>10543.3</v>
      </c>
      <c r="AC23" s="35">
        <f>ROUND('Barèmes indexés'!AC23/12,2)</f>
        <v>10667.29</v>
      </c>
      <c r="AD23" s="35">
        <f>ROUND('Barèmes indexés'!AD23/12,2)</f>
        <v>12085.56</v>
      </c>
      <c r="AE23" s="35">
        <f>ROUND('Barèmes indexés'!AE23/12,2)</f>
        <v>11596.5</v>
      </c>
      <c r="AF23" s="35">
        <f>ROUND('Barèmes indexés'!AF23/12,2)</f>
        <v>13014.76</v>
      </c>
      <c r="AG23" s="12"/>
      <c r="AH23" s="12"/>
      <c r="AI23" s="12"/>
      <c r="AJ23" s="12"/>
    </row>
    <row r="24" spans="1:36" s="13" customFormat="1" ht="19.5" customHeight="1">
      <c r="A24" s="7">
        <v>22</v>
      </c>
      <c r="B24" s="33">
        <f>ROUND('Barèmes indexés'!B24/12,2)</f>
        <v>2663.31</v>
      </c>
      <c r="C24" s="38">
        <f>ROUND('Barèmes indexés'!C24/12,2)</f>
        <v>3109.32</v>
      </c>
      <c r="D24" s="35">
        <f>ROUND('Barèmes indexés'!D24/12,2)</f>
        <v>3359.31</v>
      </c>
      <c r="E24" s="35">
        <f>ROUND('Barèmes indexés'!E24/12,2)</f>
        <v>3660.07</v>
      </c>
      <c r="F24" s="35">
        <f>ROUND('Barèmes indexés'!F24/12,2)</f>
        <v>3397.9</v>
      </c>
      <c r="G24" s="35">
        <f>ROUND('Barèmes indexés'!G24/12,2)</f>
        <v>3933.16</v>
      </c>
      <c r="H24" s="35">
        <f>ROUND('Barèmes indexés'!H24/12,2)</f>
        <v>4349.8100000000004</v>
      </c>
      <c r="I24" s="35">
        <f>ROUND('Barèmes indexés'!I24/12,2)</f>
        <v>4753.34</v>
      </c>
      <c r="J24" s="35">
        <f>ROUND('Barèmes indexés'!J24/12,2)</f>
        <v>4101.66</v>
      </c>
      <c r="K24" s="35">
        <f>ROUND('Barèmes indexés'!K24/12,2)</f>
        <v>4652.3100000000004</v>
      </c>
      <c r="L24" s="36">
        <f>ROUND('Barèmes indexés'!L24/12,2)</f>
        <v>4303.4799999999996</v>
      </c>
      <c r="M24" s="36">
        <f>ROUND('Barèmes indexés'!M24/12,2)</f>
        <v>4686.79</v>
      </c>
      <c r="N24" s="35">
        <f>ROUND('Barèmes indexés'!N24/12,2)</f>
        <v>4720.12</v>
      </c>
      <c r="O24" s="35">
        <f>ROUND('Barèmes indexés'!O24/12,2)</f>
        <v>5103.4399999999996</v>
      </c>
      <c r="P24" s="35">
        <f>ROUND('Barèmes indexés'!P24/12,2)</f>
        <v>5243.59</v>
      </c>
      <c r="Q24" s="35">
        <f>ROUND('Barèmes indexés'!Q24/12,2)</f>
        <v>5391.97</v>
      </c>
      <c r="R24" s="35">
        <f>ROUND('Barèmes indexés'!R24/12,2)</f>
        <v>6309.72</v>
      </c>
      <c r="S24" s="35">
        <f>ROUND('Barèmes indexés'!S24/12,2)</f>
        <v>6390.61</v>
      </c>
      <c r="T24" s="35">
        <f>ROUND('Barèmes indexés'!T24/12,2)</f>
        <v>7129.04</v>
      </c>
      <c r="U24" s="35">
        <f>ROUND('Barèmes indexés'!U24/12,2)</f>
        <v>6807.26</v>
      </c>
      <c r="V24" s="35">
        <f>ROUND('Barèmes indexés'!V24/12,2)</f>
        <v>7545.69</v>
      </c>
      <c r="W24" s="35">
        <f>ROUND('Barèmes indexés'!W24/12,2)</f>
        <v>7782.85</v>
      </c>
      <c r="X24" s="35">
        <f>ROUND('Barèmes indexés'!X24/12,2)</f>
        <v>7906.84</v>
      </c>
      <c r="Y24" s="35">
        <f>ROUND('Barèmes indexés'!Y24/12,2)</f>
        <v>8287.5400000000009</v>
      </c>
      <c r="Z24" s="35">
        <f>ROUND('Barèmes indexés'!Z24/12,2)</f>
        <v>9125.5499999999993</v>
      </c>
      <c r="AA24" s="35">
        <f>ROUND('Barèmes indexés'!AA24/12,2)</f>
        <v>10208.83</v>
      </c>
      <c r="AB24" s="35">
        <f>ROUND('Barèmes indexés'!AB24/12,2)</f>
        <v>10543.3</v>
      </c>
      <c r="AC24" s="35">
        <f>ROUND('Barèmes indexés'!AC24/12,2)</f>
        <v>10667.29</v>
      </c>
      <c r="AD24" s="35">
        <f>ROUND('Barèmes indexés'!AD24/12,2)</f>
        <v>12085.56</v>
      </c>
      <c r="AE24" s="35">
        <f>ROUND('Barèmes indexés'!AE24/12,2)</f>
        <v>11596.5</v>
      </c>
      <c r="AF24" s="35">
        <f>ROUND('Barèmes indexés'!AF24/12,2)</f>
        <v>13014.76</v>
      </c>
      <c r="AG24" s="12"/>
      <c r="AH24" s="12"/>
      <c r="AI24" s="12"/>
      <c r="AJ24" s="12"/>
    </row>
    <row r="25" spans="1:36" s="13" customFormat="1" ht="19.5" customHeight="1">
      <c r="A25" s="7">
        <v>23</v>
      </c>
      <c r="B25" s="37">
        <f>ROUND('Barèmes indexés'!B25/12,2)</f>
        <v>2707.77</v>
      </c>
      <c r="C25" s="35">
        <f>ROUND('Barèmes indexés'!C25/12,2)</f>
        <v>3153.78</v>
      </c>
      <c r="D25" s="35">
        <f>ROUND('Barèmes indexés'!D25/12,2)</f>
        <v>3403.77</v>
      </c>
      <c r="E25" s="35">
        <f>ROUND('Barèmes indexés'!E25/12,2)</f>
        <v>3704.53</v>
      </c>
      <c r="F25" s="35">
        <f>ROUND('Barèmes indexés'!F25/12,2)</f>
        <v>3501.82</v>
      </c>
      <c r="G25" s="35">
        <f>ROUND('Barèmes indexés'!G25/12,2)</f>
        <v>4037.09</v>
      </c>
      <c r="H25" s="35">
        <f>ROUND('Barèmes indexés'!H25/12,2)</f>
        <v>4453.7299999999996</v>
      </c>
      <c r="I25" s="35">
        <f>ROUND('Barèmes indexés'!I25/12,2)</f>
        <v>4857.26</v>
      </c>
      <c r="J25" s="35">
        <f>ROUND('Barèmes indexés'!J25/12,2)</f>
        <v>4199.71</v>
      </c>
      <c r="K25" s="35">
        <f>ROUND('Barèmes indexés'!K25/12,2)</f>
        <v>4750.3500000000004</v>
      </c>
      <c r="L25" s="36">
        <f>ROUND('Barèmes indexés'!L25/12,2)</f>
        <v>4401.5200000000004</v>
      </c>
      <c r="M25" s="36">
        <f>ROUND('Barèmes indexés'!M25/12,2)</f>
        <v>4784.84</v>
      </c>
      <c r="N25" s="35">
        <f>ROUND('Barèmes indexés'!N25/12,2)</f>
        <v>4818.17</v>
      </c>
      <c r="O25" s="35">
        <f>ROUND('Barèmes indexés'!O25/12,2)</f>
        <v>5201.4799999999996</v>
      </c>
      <c r="P25" s="35">
        <f>ROUND('Barèmes indexés'!P25/12,2)</f>
        <v>5341.63</v>
      </c>
      <c r="Q25" s="35">
        <f>ROUND('Barèmes indexés'!Q25/12,2)</f>
        <v>5551.58</v>
      </c>
      <c r="R25" s="35">
        <f>ROUND('Barèmes indexés'!R25/12,2)</f>
        <v>6469.32</v>
      </c>
      <c r="S25" s="35">
        <f>ROUND('Barèmes indexés'!S25/12,2)</f>
        <v>6579.8</v>
      </c>
      <c r="T25" s="35">
        <f>ROUND('Barèmes indexés'!T25/12,2)</f>
        <v>7288.65</v>
      </c>
      <c r="U25" s="35">
        <f>ROUND('Barèmes indexés'!U25/12,2)</f>
        <v>6996.45</v>
      </c>
      <c r="V25" s="35">
        <f>ROUND('Barèmes indexés'!V25/12,2)</f>
        <v>7705.3</v>
      </c>
      <c r="W25" s="35">
        <f>ROUND('Barèmes indexés'!W25/12,2)</f>
        <v>7992.9</v>
      </c>
      <c r="X25" s="35">
        <f>ROUND('Barèmes indexés'!X25/12,2)</f>
        <v>8116.89</v>
      </c>
      <c r="Y25" s="35">
        <f>ROUND('Barèmes indexés'!Y25/12,2)</f>
        <v>8497.59</v>
      </c>
      <c r="Z25" s="35">
        <f>ROUND('Barèmes indexés'!Z25/12,2)</f>
        <v>9335.6</v>
      </c>
      <c r="AA25" s="35">
        <f>ROUND('Barèmes indexés'!AA25/12,2)</f>
        <v>10418.879999999999</v>
      </c>
      <c r="AB25" s="35">
        <f>ROUND('Barèmes indexés'!AB25/12,2)</f>
        <v>10811.33</v>
      </c>
      <c r="AC25" s="35">
        <f>ROUND('Barèmes indexés'!AC25/12,2)</f>
        <v>10935.33</v>
      </c>
      <c r="AD25" s="35">
        <f>ROUND('Barèmes indexés'!AD25/12,2)</f>
        <v>12353.59</v>
      </c>
      <c r="AE25" s="35">
        <f>ROUND('Barèmes indexés'!AE25/12,2)</f>
        <v>11864.53</v>
      </c>
      <c r="AF25" s="35">
        <f>ROUND('Barèmes indexés'!AF25/12,2)</f>
        <v>13282.79</v>
      </c>
      <c r="AG25" s="12"/>
      <c r="AH25" s="12"/>
      <c r="AI25" s="12"/>
      <c r="AJ25" s="12"/>
    </row>
    <row r="26" spans="1:36" s="13" customFormat="1" ht="19.5" customHeight="1">
      <c r="A26" s="7">
        <v>24</v>
      </c>
      <c r="B26" s="34">
        <f>ROUND('Barèmes indexés'!B26/12,2)</f>
        <v>2749.49</v>
      </c>
      <c r="C26" s="35">
        <f>ROUND('Barèmes indexés'!C26/12,2)</f>
        <v>3195.51</v>
      </c>
      <c r="D26" s="35">
        <f>ROUND('Barèmes indexés'!D26/12,2)</f>
        <v>3445.49</v>
      </c>
      <c r="E26" s="35">
        <f>ROUND('Barèmes indexés'!E26/12,2)</f>
        <v>3746.26</v>
      </c>
      <c r="F26" s="35">
        <f>ROUND('Barèmes indexés'!F26/12,2)</f>
        <v>3543.55</v>
      </c>
      <c r="G26" s="35">
        <f>ROUND('Barèmes indexés'!G26/12,2)</f>
        <v>4078.82</v>
      </c>
      <c r="H26" s="35">
        <f>ROUND('Barèmes indexés'!H26/12,2)</f>
        <v>4495.46</v>
      </c>
      <c r="I26" s="35">
        <f>ROUND('Barèmes indexés'!I26/12,2)</f>
        <v>4898.99</v>
      </c>
      <c r="J26" s="35">
        <f>ROUND('Barèmes indexés'!J26/12,2)</f>
        <v>4241.4399999999996</v>
      </c>
      <c r="K26" s="35">
        <f>ROUND('Barèmes indexés'!K26/12,2)</f>
        <v>4792.08</v>
      </c>
      <c r="L26" s="36">
        <f>ROUND('Barèmes indexés'!L26/12,2)</f>
        <v>4443.25</v>
      </c>
      <c r="M26" s="36">
        <f>ROUND('Barèmes indexés'!M26/12,2)</f>
        <v>4826.57</v>
      </c>
      <c r="N26" s="35">
        <f>ROUND('Barèmes indexés'!N26/12,2)</f>
        <v>4859.8999999999996</v>
      </c>
      <c r="O26" s="35">
        <f>ROUND('Barèmes indexés'!O26/12,2)</f>
        <v>5243.21</v>
      </c>
      <c r="P26" s="35">
        <f>ROUND('Barèmes indexés'!P26/12,2)</f>
        <v>5383.36</v>
      </c>
      <c r="Q26" s="35">
        <f>ROUND('Barèmes indexés'!Q26/12,2)</f>
        <v>5593.3</v>
      </c>
      <c r="R26" s="35">
        <f>ROUND('Barèmes indexés'!R26/12,2)</f>
        <v>6511.05</v>
      </c>
      <c r="S26" s="35">
        <f>ROUND('Barèmes indexés'!S26/12,2)</f>
        <v>6621.53</v>
      </c>
      <c r="T26" s="35">
        <f>ROUND('Barèmes indexés'!T26/12,2)</f>
        <v>7330.38</v>
      </c>
      <c r="U26" s="35">
        <f>ROUND('Barèmes indexés'!U26/12,2)</f>
        <v>7038.17</v>
      </c>
      <c r="V26" s="35">
        <f>ROUND('Barèmes indexés'!V26/12,2)</f>
        <v>7747.02</v>
      </c>
      <c r="W26" s="35">
        <f>ROUND('Barèmes indexés'!W26/12,2)</f>
        <v>8034.63</v>
      </c>
      <c r="X26" s="35">
        <f>ROUND('Barèmes indexés'!X26/12,2)</f>
        <v>8158.62</v>
      </c>
      <c r="Y26" s="35">
        <f>ROUND('Barèmes indexés'!Y26/12,2)</f>
        <v>8539.32</v>
      </c>
      <c r="Z26" s="35">
        <f>ROUND('Barèmes indexés'!Z26/12,2)</f>
        <v>9377.33</v>
      </c>
      <c r="AA26" s="35">
        <f>ROUND('Barèmes indexés'!AA26/12,2)</f>
        <v>10460.61</v>
      </c>
      <c r="AB26" s="35">
        <f>ROUND('Barèmes indexés'!AB26/12,2)</f>
        <v>10853.06</v>
      </c>
      <c r="AC26" s="35">
        <f>ROUND('Barèmes indexés'!AC26/12,2)</f>
        <v>10977.05</v>
      </c>
      <c r="AD26" s="35">
        <f>ROUND('Barèmes indexés'!AD26/12,2)</f>
        <v>12395.32</v>
      </c>
      <c r="AE26" s="35">
        <f>ROUND('Barèmes indexés'!AE26/12,2)</f>
        <v>11906.26</v>
      </c>
      <c r="AF26" s="35">
        <f>ROUND('Barèmes indexés'!AF26/12,2)</f>
        <v>13324.52</v>
      </c>
      <c r="AG26" s="12"/>
      <c r="AH26" s="12"/>
      <c r="AI26" s="12"/>
      <c r="AJ26" s="12"/>
    </row>
    <row r="27" spans="1:36" s="13" customFormat="1" ht="19.5" customHeight="1">
      <c r="A27" s="7">
        <v>25</v>
      </c>
      <c r="B27" s="34">
        <f>ROUND('Barèmes indexés'!B27/12,2)</f>
        <v>2793.96</v>
      </c>
      <c r="C27" s="35">
        <f>ROUND('Barèmes indexés'!C27/12,2)</f>
        <v>3239.97</v>
      </c>
      <c r="D27" s="35">
        <f>ROUND('Barèmes indexés'!D27/12,2)</f>
        <v>3489.96</v>
      </c>
      <c r="E27" s="35">
        <f>ROUND('Barèmes indexés'!E27/12,2)</f>
        <v>3790.72</v>
      </c>
      <c r="F27" s="35">
        <f>ROUND('Barèmes indexés'!F27/12,2)</f>
        <v>3647.48</v>
      </c>
      <c r="G27" s="35">
        <f>ROUND('Barèmes indexés'!G27/12,2)</f>
        <v>4182.74</v>
      </c>
      <c r="H27" s="35">
        <f>ROUND('Barèmes indexés'!H27/12,2)</f>
        <v>4599.3900000000003</v>
      </c>
      <c r="I27" s="35">
        <f>ROUND('Barèmes indexés'!I27/12,2)</f>
        <v>5002.92</v>
      </c>
      <c r="J27" s="35">
        <f>ROUND('Barèmes indexés'!J27/12,2)</f>
        <v>4339.4799999999996</v>
      </c>
      <c r="K27" s="35">
        <f>ROUND('Barèmes indexés'!K27/12,2)</f>
        <v>4890.13</v>
      </c>
      <c r="L27" s="36">
        <f>ROUND('Barèmes indexés'!L27/12,2)</f>
        <v>4541.3</v>
      </c>
      <c r="M27" s="36">
        <f>ROUND('Barèmes indexés'!M27/12,2)</f>
        <v>4924.6099999999997</v>
      </c>
      <c r="N27" s="35">
        <f>ROUND('Barèmes indexés'!N27/12,2)</f>
        <v>4957.9399999999996</v>
      </c>
      <c r="O27" s="35">
        <f>ROUND('Barèmes indexés'!O27/12,2)</f>
        <v>5341.26</v>
      </c>
      <c r="P27" s="35">
        <f>ROUND('Barèmes indexés'!P27/12,2)</f>
        <v>5481.4</v>
      </c>
      <c r="Q27" s="35">
        <f>ROUND('Barèmes indexés'!Q27/12,2)</f>
        <v>5593.3</v>
      </c>
      <c r="R27" s="35">
        <f>ROUND('Barèmes indexés'!R27/12,2)</f>
        <v>6511.05</v>
      </c>
      <c r="S27" s="35">
        <f>ROUND('Barèmes indexés'!S27/12,2)</f>
        <v>6621.53</v>
      </c>
      <c r="T27" s="35">
        <f>ROUND('Barèmes indexés'!T27/12,2)</f>
        <v>7330.38</v>
      </c>
      <c r="U27" s="35">
        <f>ROUND('Barèmes indexés'!U27/12,2)</f>
        <v>7038.17</v>
      </c>
      <c r="V27" s="35">
        <f>ROUND('Barèmes indexés'!V27/12,2)</f>
        <v>7747.02</v>
      </c>
      <c r="W27" s="35">
        <f>ROUND('Barèmes indexés'!W27/12,2)</f>
        <v>8034.63</v>
      </c>
      <c r="X27" s="35">
        <f>ROUND('Barèmes indexés'!X27/12,2)</f>
        <v>8158.62</v>
      </c>
      <c r="Y27" s="35">
        <f>ROUND('Barèmes indexés'!Y27/12,2)</f>
        <v>8539.32</v>
      </c>
      <c r="Z27" s="35">
        <f>ROUND('Barèmes indexés'!Z27/12,2)</f>
        <v>9377.33</v>
      </c>
      <c r="AA27" s="35">
        <f>ROUND('Barèmes indexés'!AA27/12,2)</f>
        <v>10460.61</v>
      </c>
      <c r="AB27" s="35">
        <f>ROUND('Barèmes indexés'!AB27/12,2)</f>
        <v>10853.06</v>
      </c>
      <c r="AC27" s="35">
        <f>ROUND('Barèmes indexés'!AC27/12,2)</f>
        <v>10977.05</v>
      </c>
      <c r="AD27" s="35">
        <f>ROUND('Barèmes indexés'!AD27/12,2)</f>
        <v>12395.32</v>
      </c>
      <c r="AE27" s="35">
        <f>ROUND('Barèmes indexés'!AE27/12,2)</f>
        <v>11906.26</v>
      </c>
      <c r="AF27" s="35">
        <f>ROUND('Barèmes indexés'!AF27/12,2)</f>
        <v>13324.52</v>
      </c>
      <c r="AG27" s="12"/>
      <c r="AH27" s="12"/>
      <c r="AI27" s="12"/>
      <c r="AJ27" s="12"/>
    </row>
    <row r="28" spans="1:36" s="13" customFormat="1" ht="19.5" customHeight="1">
      <c r="A28" s="7">
        <v>26</v>
      </c>
      <c r="B28" s="34">
        <f>ROUND('Barèmes indexés'!B28/12,2)</f>
        <v>2793.96</v>
      </c>
      <c r="C28" s="35">
        <f>ROUND('Barèmes indexés'!C28/12,2)</f>
        <v>3239.97</v>
      </c>
      <c r="D28" s="35">
        <f>ROUND('Barèmes indexés'!D28/12,2)</f>
        <v>3489.96</v>
      </c>
      <c r="E28" s="35">
        <f>ROUND('Barèmes indexés'!E28/12,2)</f>
        <v>3790.72</v>
      </c>
      <c r="F28" s="35">
        <f>ROUND('Barèmes indexés'!F28/12,2)</f>
        <v>3647.48</v>
      </c>
      <c r="G28" s="35">
        <f>ROUND('Barèmes indexés'!G28/12,2)</f>
        <v>4182.74</v>
      </c>
      <c r="H28" s="35">
        <f>ROUND('Barèmes indexés'!H28/12,2)</f>
        <v>4599.3900000000003</v>
      </c>
      <c r="I28" s="35">
        <f>ROUND('Barèmes indexés'!I28/12,2)</f>
        <v>5002.92</v>
      </c>
      <c r="J28" s="35">
        <f>ROUND('Barèmes indexés'!J28/12,2)</f>
        <v>4339.4799999999996</v>
      </c>
      <c r="K28" s="35">
        <f>ROUND('Barèmes indexés'!K28/12,2)</f>
        <v>4890.13</v>
      </c>
      <c r="L28" s="36">
        <f>ROUND('Barèmes indexés'!L28/12,2)</f>
        <v>4541.3</v>
      </c>
      <c r="M28" s="36">
        <f>ROUND('Barèmes indexés'!M28/12,2)</f>
        <v>4924.6099999999997</v>
      </c>
      <c r="N28" s="35">
        <f>ROUND('Barèmes indexés'!N28/12,2)</f>
        <v>4957.9399999999996</v>
      </c>
      <c r="O28" s="35">
        <f>ROUND('Barèmes indexés'!O28/12,2)</f>
        <v>5341.26</v>
      </c>
      <c r="P28" s="35">
        <f>ROUND('Barèmes indexés'!P28/12,2)</f>
        <v>5481.4</v>
      </c>
      <c r="Q28" s="35">
        <f>ROUND('Barèmes indexés'!Q28/12,2)</f>
        <v>5593.3</v>
      </c>
      <c r="R28" s="35">
        <f>ROUND('Barèmes indexés'!R28/12,2)</f>
        <v>6511.05</v>
      </c>
      <c r="S28" s="35">
        <f>ROUND('Barèmes indexés'!S28/12,2)</f>
        <v>6621.53</v>
      </c>
      <c r="T28" s="35">
        <f>ROUND('Barèmes indexés'!T28/12,2)</f>
        <v>7330.38</v>
      </c>
      <c r="U28" s="35">
        <f>ROUND('Barèmes indexés'!U28/12,2)</f>
        <v>7038.17</v>
      </c>
      <c r="V28" s="35">
        <f>ROUND('Barèmes indexés'!V28/12,2)</f>
        <v>7747.02</v>
      </c>
      <c r="W28" s="35">
        <f>ROUND('Barèmes indexés'!W28/12,2)</f>
        <v>8034.63</v>
      </c>
      <c r="X28" s="35">
        <f>ROUND('Barèmes indexés'!X28/12,2)</f>
        <v>8158.62</v>
      </c>
      <c r="Y28" s="35">
        <f>ROUND('Barèmes indexés'!Y28/12,2)</f>
        <v>8539.32</v>
      </c>
      <c r="Z28" s="35">
        <f>ROUND('Barèmes indexés'!Z28/12,2)</f>
        <v>9377.33</v>
      </c>
      <c r="AA28" s="35">
        <f>ROUND('Barèmes indexés'!AA28/12,2)</f>
        <v>10460.61</v>
      </c>
      <c r="AB28" s="35">
        <f>ROUND('Barèmes indexés'!AB28/12,2)</f>
        <v>10853.06</v>
      </c>
      <c r="AC28" s="35">
        <f>ROUND('Barèmes indexés'!AC28/12,2)</f>
        <v>10977.05</v>
      </c>
      <c r="AD28" s="35">
        <f>ROUND('Barèmes indexés'!AD28/12,2)</f>
        <v>12395.32</v>
      </c>
      <c r="AE28" s="35">
        <f>ROUND('Barèmes indexés'!AE28/12,2)</f>
        <v>11906.26</v>
      </c>
      <c r="AF28" s="35">
        <f>ROUND('Barèmes indexés'!AF28/12,2)</f>
        <v>13324.52</v>
      </c>
      <c r="AG28" s="12"/>
      <c r="AH28" s="12"/>
      <c r="AI28" s="12"/>
      <c r="AJ28" s="12"/>
    </row>
    <row r="29" spans="1:36" s="13" customFormat="1" ht="19.5" customHeight="1">
      <c r="A29" s="7">
        <v>27</v>
      </c>
      <c r="B29" s="34">
        <f>ROUND('Barèmes indexés'!B29/12,2)</f>
        <v>2863.84</v>
      </c>
      <c r="C29" s="35">
        <f>ROUND('Barèmes indexés'!C29/12,2)</f>
        <v>3309.86</v>
      </c>
      <c r="D29" s="35">
        <f>ROUND('Barèmes indexés'!D29/12,2)</f>
        <v>3559.84</v>
      </c>
      <c r="E29" s="35">
        <f>ROUND('Barèmes indexés'!E29/12,2)</f>
        <v>3860.61</v>
      </c>
      <c r="F29" s="35">
        <f>ROUND('Barèmes indexés'!F29/12,2)</f>
        <v>3751.41</v>
      </c>
      <c r="G29" s="35">
        <f>ROUND('Barèmes indexés'!G29/12,2)</f>
        <v>4286.67</v>
      </c>
      <c r="H29" s="35">
        <f>ROUND('Barèmes indexés'!H29/12,2)</f>
        <v>4703.32</v>
      </c>
      <c r="I29" s="35">
        <f>ROUND('Barèmes indexés'!I29/12,2)</f>
        <v>5106.8500000000004</v>
      </c>
      <c r="J29" s="35">
        <f>ROUND('Barèmes indexés'!J29/12,2)</f>
        <v>4437.53</v>
      </c>
      <c r="K29" s="35">
        <f>ROUND('Barèmes indexés'!K29/12,2)</f>
        <v>4988.17</v>
      </c>
      <c r="L29" s="36">
        <f>ROUND('Barèmes indexés'!L29/12,2)</f>
        <v>4639.34</v>
      </c>
      <c r="M29" s="36">
        <f>ROUND('Barèmes indexés'!M29/12,2)</f>
        <v>5022.66</v>
      </c>
      <c r="N29" s="35">
        <f>ROUND('Barèmes indexés'!N29/12,2)</f>
        <v>5055.99</v>
      </c>
      <c r="O29" s="35">
        <f>ROUND('Barèmes indexés'!O29/12,2)</f>
        <v>5439.3</v>
      </c>
      <c r="P29" s="35">
        <f>ROUND('Barèmes indexés'!P29/12,2)</f>
        <v>5579.45</v>
      </c>
      <c r="Q29" s="35">
        <f>ROUND('Barèmes indexés'!Q29/12,2)</f>
        <v>5593.3</v>
      </c>
      <c r="R29" s="35">
        <f>ROUND('Barèmes indexés'!R29/12,2)</f>
        <v>6511.05</v>
      </c>
      <c r="S29" s="35">
        <f>ROUND('Barèmes indexés'!S29/12,2)</f>
        <v>6621.53</v>
      </c>
      <c r="T29" s="35">
        <f>ROUND('Barèmes indexés'!T29/12,2)</f>
        <v>7330.38</v>
      </c>
      <c r="U29" s="35">
        <f>ROUND('Barèmes indexés'!U29/12,2)</f>
        <v>7038.17</v>
      </c>
      <c r="V29" s="35">
        <f>ROUND('Barèmes indexés'!V29/12,2)</f>
        <v>7747.02</v>
      </c>
      <c r="W29" s="35">
        <f>ROUND('Barèmes indexés'!W29/12,2)</f>
        <v>8034.63</v>
      </c>
      <c r="X29" s="35">
        <f>ROUND('Barèmes indexés'!X29/12,2)</f>
        <v>8158.62</v>
      </c>
      <c r="Y29" s="35">
        <f>ROUND('Barèmes indexés'!Y29/12,2)</f>
        <v>8539.32</v>
      </c>
      <c r="Z29" s="35">
        <f>ROUND('Barèmes indexés'!Z29/12,2)</f>
        <v>9377.33</v>
      </c>
      <c r="AA29" s="35">
        <f>ROUND('Barèmes indexés'!AA29/12,2)</f>
        <v>10460.61</v>
      </c>
      <c r="AB29" s="35">
        <f>ROUND('Barèmes indexés'!AB29/12,2)</f>
        <v>10853.06</v>
      </c>
      <c r="AC29" s="35">
        <f>ROUND('Barèmes indexés'!AC29/12,2)</f>
        <v>10977.05</v>
      </c>
      <c r="AD29" s="35">
        <f>ROUND('Barèmes indexés'!AD29/12,2)</f>
        <v>12395.32</v>
      </c>
      <c r="AE29" s="35">
        <f>ROUND('Barèmes indexés'!AE29/12,2)</f>
        <v>11906.26</v>
      </c>
      <c r="AF29" s="35">
        <f>ROUND('Barèmes indexés'!AF29/12,2)</f>
        <v>13324.52</v>
      </c>
      <c r="AG29" s="12"/>
      <c r="AH29" s="12"/>
      <c r="AI29" s="12"/>
      <c r="AJ29" s="12"/>
    </row>
    <row r="30" spans="1:36" s="13" customFormat="1" ht="19.5" customHeight="1">
      <c r="A30" s="7">
        <v>28</v>
      </c>
      <c r="B30" s="34">
        <f>ROUND('Barèmes indexés'!B30/12,2)</f>
        <v>2863.84</v>
      </c>
      <c r="C30" s="35">
        <f>ROUND('Barèmes indexés'!C30/12,2)</f>
        <v>3309.86</v>
      </c>
      <c r="D30" s="35">
        <f>ROUND('Barèmes indexés'!D30/12,2)</f>
        <v>3559.84</v>
      </c>
      <c r="E30" s="35">
        <f>ROUND('Barèmes indexés'!E30/12,2)</f>
        <v>3860.61</v>
      </c>
      <c r="F30" s="35">
        <f>ROUND('Barèmes indexés'!F30/12,2)</f>
        <v>3751.41</v>
      </c>
      <c r="G30" s="35">
        <f>ROUND('Barèmes indexés'!G30/12,2)</f>
        <v>4286.67</v>
      </c>
      <c r="H30" s="35">
        <f>ROUND('Barèmes indexés'!H30/12,2)</f>
        <v>4703.32</v>
      </c>
      <c r="I30" s="35">
        <f>ROUND('Barèmes indexés'!I30/12,2)</f>
        <v>5106.8500000000004</v>
      </c>
      <c r="J30" s="35">
        <f>ROUND('Barèmes indexés'!J30/12,2)</f>
        <v>4437.53</v>
      </c>
      <c r="K30" s="35">
        <f>ROUND('Barèmes indexés'!K30/12,2)</f>
        <v>4988.17</v>
      </c>
      <c r="L30" s="36">
        <f>ROUND('Barèmes indexés'!L30/12,2)</f>
        <v>4639.34</v>
      </c>
      <c r="M30" s="36">
        <f>ROUND('Barèmes indexés'!M30/12,2)</f>
        <v>5022.66</v>
      </c>
      <c r="N30" s="35">
        <f>ROUND('Barèmes indexés'!N30/12,2)</f>
        <v>5055.99</v>
      </c>
      <c r="O30" s="35">
        <f>ROUND('Barèmes indexés'!O30/12,2)</f>
        <v>5439.3</v>
      </c>
      <c r="P30" s="35">
        <f>ROUND('Barèmes indexés'!P30/12,2)</f>
        <v>5579.45</v>
      </c>
      <c r="Q30" s="35">
        <f>ROUND('Barèmes indexés'!Q30/12,2)</f>
        <v>5593.3</v>
      </c>
      <c r="R30" s="35">
        <f>ROUND('Barèmes indexés'!R30/12,2)</f>
        <v>6511.05</v>
      </c>
      <c r="S30" s="35">
        <f>ROUND('Barèmes indexés'!S30/12,2)</f>
        <v>6621.53</v>
      </c>
      <c r="T30" s="35">
        <f>ROUND('Barèmes indexés'!T30/12,2)</f>
        <v>7330.38</v>
      </c>
      <c r="U30" s="35">
        <f>ROUND('Barèmes indexés'!U30/12,2)</f>
        <v>7038.17</v>
      </c>
      <c r="V30" s="35">
        <f>ROUND('Barèmes indexés'!V30/12,2)</f>
        <v>7747.02</v>
      </c>
      <c r="W30" s="35">
        <f>ROUND('Barèmes indexés'!W30/12,2)</f>
        <v>8034.63</v>
      </c>
      <c r="X30" s="35">
        <f>ROUND('Barèmes indexés'!X30/12,2)</f>
        <v>8158.62</v>
      </c>
      <c r="Y30" s="35">
        <f>ROUND('Barèmes indexés'!Y30/12,2)</f>
        <v>8539.32</v>
      </c>
      <c r="Z30" s="35">
        <f>ROUND('Barèmes indexés'!Z30/12,2)</f>
        <v>9377.33</v>
      </c>
      <c r="AA30" s="35">
        <f>ROUND('Barèmes indexés'!AA30/12,2)</f>
        <v>10460.61</v>
      </c>
      <c r="AB30" s="35">
        <f>ROUND('Barèmes indexés'!AB30/12,2)</f>
        <v>10853.06</v>
      </c>
      <c r="AC30" s="35">
        <f>ROUND('Barèmes indexés'!AC30/12,2)</f>
        <v>10977.05</v>
      </c>
      <c r="AD30" s="35">
        <f>ROUND('Barèmes indexés'!AD30/12,2)</f>
        <v>12395.32</v>
      </c>
      <c r="AE30" s="35">
        <f>ROUND('Barèmes indexés'!AE30/12,2)</f>
        <v>11906.26</v>
      </c>
      <c r="AF30" s="35">
        <f>ROUND('Barèmes indexés'!AF30/12,2)</f>
        <v>13324.52</v>
      </c>
      <c r="AG30" s="12"/>
      <c r="AH30" s="12"/>
      <c r="AI30" s="12"/>
      <c r="AJ30" s="12"/>
    </row>
    <row r="31" spans="1:36" s="13" customFormat="1" ht="19.5" customHeight="1">
      <c r="A31" s="7">
        <v>29</v>
      </c>
      <c r="B31" s="34">
        <f>ROUND('Barèmes indexés'!B31/12,2)</f>
        <v>2933.73</v>
      </c>
      <c r="C31" s="35">
        <f>ROUND('Barèmes indexés'!C31/12,2)</f>
        <v>3379.74</v>
      </c>
      <c r="D31" s="35">
        <f>ROUND('Barèmes indexés'!D31/12,2)</f>
        <v>3629.73</v>
      </c>
      <c r="E31" s="35">
        <f>ROUND('Barèmes indexés'!E31/12,2)</f>
        <v>3930.49</v>
      </c>
      <c r="F31" s="35">
        <f>ROUND('Barèmes indexés'!F31/12,2)</f>
        <v>3855.34</v>
      </c>
      <c r="G31" s="35">
        <f>ROUND('Barèmes indexés'!G31/12,2)</f>
        <v>4390.6000000000004</v>
      </c>
      <c r="H31" s="35">
        <f>ROUND('Barèmes indexés'!H31/12,2)</f>
        <v>4807.25</v>
      </c>
      <c r="I31" s="35">
        <f>ROUND('Barèmes indexés'!I31/12,2)</f>
        <v>5210.78</v>
      </c>
      <c r="J31" s="35">
        <f>ROUND('Barèmes indexés'!J31/12,2)</f>
        <v>4535.57</v>
      </c>
      <c r="K31" s="35">
        <f>ROUND('Barèmes indexés'!K31/12,2)</f>
        <v>5086.22</v>
      </c>
      <c r="L31" s="36">
        <f>ROUND('Barèmes indexés'!L31/12,2)</f>
        <v>4737.3900000000003</v>
      </c>
      <c r="M31" s="36">
        <f>ROUND('Barèmes indexés'!M31/12,2)</f>
        <v>5120.7</v>
      </c>
      <c r="N31" s="35">
        <f>ROUND('Barèmes indexés'!N31/12,2)</f>
        <v>5154.03</v>
      </c>
      <c r="O31" s="35">
        <f>ROUND('Barèmes indexés'!O31/12,2)</f>
        <v>5537.35</v>
      </c>
      <c r="P31" s="35">
        <f>ROUND('Barèmes indexés'!P31/12,2)</f>
        <v>5677.49</v>
      </c>
      <c r="Q31" s="35">
        <f>ROUND('Barèmes indexés'!Q31/12,2)</f>
        <v>5593.3</v>
      </c>
      <c r="R31" s="35">
        <f>ROUND('Barèmes indexés'!R31/12,2)</f>
        <v>6511.05</v>
      </c>
      <c r="S31" s="35">
        <f>ROUND('Barèmes indexés'!S31/12,2)</f>
        <v>6621.53</v>
      </c>
      <c r="T31" s="35">
        <f>ROUND('Barèmes indexés'!T31/12,2)</f>
        <v>7330.38</v>
      </c>
      <c r="U31" s="35">
        <f>ROUND('Barèmes indexés'!U31/12,2)</f>
        <v>7038.17</v>
      </c>
      <c r="V31" s="35">
        <f>ROUND('Barèmes indexés'!V31/12,2)</f>
        <v>7747.02</v>
      </c>
      <c r="W31" s="35">
        <f>ROUND('Barèmes indexés'!W31/12,2)</f>
        <v>8034.63</v>
      </c>
      <c r="X31" s="35">
        <f>ROUND('Barèmes indexés'!X31/12,2)</f>
        <v>8158.62</v>
      </c>
      <c r="Y31" s="35">
        <f>ROUND('Barèmes indexés'!Y31/12,2)</f>
        <v>8539.32</v>
      </c>
      <c r="Z31" s="35">
        <f>ROUND('Barèmes indexés'!Z31/12,2)</f>
        <v>9377.33</v>
      </c>
      <c r="AA31" s="35">
        <f>ROUND('Barèmes indexés'!AA31/12,2)</f>
        <v>10460.61</v>
      </c>
      <c r="AB31" s="35">
        <f>ROUND('Barèmes indexés'!AB31/12,2)</f>
        <v>10853.06</v>
      </c>
      <c r="AC31" s="35">
        <f>ROUND('Barèmes indexés'!AC31/12,2)</f>
        <v>10977.05</v>
      </c>
      <c r="AD31" s="35">
        <f>ROUND('Barèmes indexés'!AD31/12,2)</f>
        <v>12395.32</v>
      </c>
      <c r="AE31" s="35">
        <f>ROUND('Barèmes indexés'!AE31/12,2)</f>
        <v>11906.26</v>
      </c>
      <c r="AF31" s="35">
        <f>ROUND('Barèmes indexés'!AF31/12,2)</f>
        <v>13324.52</v>
      </c>
      <c r="AG31" s="12"/>
      <c r="AH31" s="12"/>
      <c r="AI31" s="12"/>
      <c r="AJ31" s="12"/>
    </row>
    <row r="32" spans="1:36" s="13" customFormat="1" ht="19.5" customHeight="1">
      <c r="A32" s="7">
        <v>30</v>
      </c>
      <c r="B32" s="34">
        <f>ROUND('Barèmes indexés'!B32/12,2)</f>
        <v>2975.46</v>
      </c>
      <c r="C32" s="35">
        <f>ROUND('Barèmes indexés'!C32/12,2)</f>
        <v>3421.47</v>
      </c>
      <c r="D32" s="35">
        <f>ROUND('Barèmes indexés'!D32/12,2)</f>
        <v>3671.46</v>
      </c>
      <c r="E32" s="35">
        <f>ROUND('Barèmes indexés'!E32/12,2)</f>
        <v>3972.22</v>
      </c>
      <c r="F32" s="35">
        <f>ROUND('Barèmes indexés'!F32/12,2)</f>
        <v>3897.06</v>
      </c>
      <c r="G32" s="35">
        <f>ROUND('Barèmes indexés'!G32/12,2)</f>
        <v>4432.33</v>
      </c>
      <c r="H32" s="35">
        <f>ROUND('Barèmes indexés'!H32/12,2)</f>
        <v>4848.97</v>
      </c>
      <c r="I32" s="35">
        <f>ROUND('Barèmes indexés'!I32/12,2)</f>
        <v>5252.5</v>
      </c>
      <c r="J32" s="35">
        <f>ROUND('Barèmes indexés'!J32/12,2)</f>
        <v>4577.3</v>
      </c>
      <c r="K32" s="35">
        <f>ROUND('Barèmes indexés'!K32/12,2)</f>
        <v>5127.95</v>
      </c>
      <c r="L32" s="36">
        <f>ROUND('Barèmes indexés'!L32/12,2)</f>
        <v>4779.1099999999997</v>
      </c>
      <c r="M32" s="36">
        <f>ROUND('Barèmes indexés'!M32/12,2)</f>
        <v>5162.43</v>
      </c>
      <c r="N32" s="35">
        <f>ROUND('Barèmes indexés'!N32/12,2)</f>
        <v>5195.76</v>
      </c>
      <c r="O32" s="35">
        <f>ROUND('Barèmes indexés'!O32/12,2)</f>
        <v>5579.07</v>
      </c>
      <c r="P32" s="35">
        <f>ROUND('Barèmes indexés'!P32/12,2)</f>
        <v>5719.22</v>
      </c>
      <c r="Q32" s="35">
        <f>ROUND('Barèmes indexés'!Q32/12,2)</f>
        <v>5635.03</v>
      </c>
      <c r="R32" s="35">
        <f>ROUND('Barèmes indexés'!R32/12,2)</f>
        <v>6552.78</v>
      </c>
      <c r="S32" s="35">
        <f>ROUND('Barèmes indexés'!S32/12,2)</f>
        <v>6663.26</v>
      </c>
      <c r="T32" s="35">
        <f>ROUND('Barèmes indexés'!T32/12,2)</f>
        <v>7372.11</v>
      </c>
      <c r="U32" s="35">
        <f>ROUND('Barèmes indexés'!U32/12,2)</f>
        <v>7079.9</v>
      </c>
      <c r="V32" s="35">
        <f>ROUND('Barèmes indexés'!V32/12,2)</f>
        <v>7788.75</v>
      </c>
      <c r="W32" s="35">
        <f>ROUND('Barèmes indexés'!W32/12,2)</f>
        <v>8076.35</v>
      </c>
      <c r="X32" s="35">
        <f>ROUND('Barèmes indexés'!X32/12,2)</f>
        <v>8200.35</v>
      </c>
      <c r="Y32" s="35">
        <f>ROUND('Barèmes indexés'!Y32/12,2)</f>
        <v>8581.0400000000009</v>
      </c>
      <c r="Z32" s="35">
        <f>ROUND('Barèmes indexés'!Z32/12,2)</f>
        <v>9419.06</v>
      </c>
      <c r="AA32" s="35">
        <f>ROUND('Barèmes indexés'!AA32/12,2)</f>
        <v>10502.34</v>
      </c>
      <c r="AB32" s="35">
        <f>ROUND('Barèmes indexés'!AB32/12,2)</f>
        <v>10894.79</v>
      </c>
      <c r="AC32" s="35">
        <f>ROUND('Barèmes indexés'!AC32/12,2)</f>
        <v>11018.78</v>
      </c>
      <c r="AD32" s="35">
        <f>ROUND('Barèmes indexés'!AD32/12,2)</f>
        <v>12437.04</v>
      </c>
      <c r="AE32" s="35">
        <f>ROUND('Barèmes indexés'!AE32/12,2)</f>
        <v>11947.99</v>
      </c>
      <c r="AF32" s="35">
        <f>ROUND('Barèmes indexés'!AF32/12,2)</f>
        <v>13366.25</v>
      </c>
      <c r="AG32" s="12"/>
      <c r="AH32" s="12"/>
      <c r="AI32" s="12"/>
      <c r="AJ32" s="12"/>
    </row>
  </sheetData>
  <printOptions horizontalCentered="1" verticalCentered="1"/>
  <pageMargins left="0.19685039370078741" right="0.19685039370078741" top="0.98425196850393704" bottom="0.98425196850393704" header="0.51181102362204722" footer="0.51181102362204722"/>
  <pageSetup paperSize="9" scale="48" orientation="landscape" r:id="rId1"/>
  <headerFooter alignWithMargins="0">
    <oddHeader>&amp;C&amp;"Times New Roman,Gras italique"&amp;12&amp;UAgents statutaires et contractuels</oddHeader>
    <oddFooter>&amp;L&amp;"Times New Roman,Gras italique"&amp;11&amp;A&amp;R&amp;"Times New Roman,Italique"&amp;8&amp;F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C000"/>
    <pageSetUpPr fitToPage="1"/>
  </sheetPr>
  <dimension ref="A1:AJ72"/>
  <sheetViews>
    <sheetView tabSelected="1" zoomScaleNormal="100" workbookViewId="0">
      <pane ySplit="1" topLeftCell="A2" activePane="bottomLeft" state="frozen"/>
      <selection activeCell="S40" sqref="S40"/>
      <selection pane="bottomLeft" activeCell="L24" sqref="L24"/>
    </sheetView>
  </sheetViews>
  <sheetFormatPr baseColWidth="10" defaultColWidth="12" defaultRowHeight="16"/>
  <cols>
    <col min="1" max="1" width="3.796875" style="53" customWidth="1"/>
    <col min="2" max="32" width="12" style="4" customWidth="1"/>
    <col min="33" max="33" width="12" style="80" customWidth="1"/>
    <col min="34" max="45" width="12" style="4" customWidth="1"/>
    <col min="46" max="51" width="11.59765625" style="4" customWidth="1"/>
    <col min="52" max="16384" width="12" style="4"/>
  </cols>
  <sheetData>
    <row r="1" spans="1:36" s="49" customFormat="1" ht="36" customHeight="1">
      <c r="A1" s="46"/>
      <c r="B1" s="46" t="s">
        <v>0</v>
      </c>
      <c r="C1" s="46" t="s">
        <v>1</v>
      </c>
      <c r="D1" s="46" t="s">
        <v>35</v>
      </c>
      <c r="E1" s="46" t="s">
        <v>2</v>
      </c>
      <c r="F1" s="46" t="s">
        <v>3</v>
      </c>
      <c r="G1" s="46" t="s">
        <v>4</v>
      </c>
      <c r="H1" s="46" t="s">
        <v>36</v>
      </c>
      <c r="I1" s="46" t="s">
        <v>5</v>
      </c>
      <c r="J1" s="46" t="s">
        <v>46</v>
      </c>
      <c r="K1" s="46" t="s">
        <v>49</v>
      </c>
      <c r="L1" s="46" t="s">
        <v>47</v>
      </c>
      <c r="M1" s="46" t="s">
        <v>50</v>
      </c>
      <c r="N1" s="46" t="s">
        <v>48</v>
      </c>
      <c r="O1" s="46" t="s">
        <v>51</v>
      </c>
      <c r="P1" s="46" t="s">
        <v>6</v>
      </c>
      <c r="Q1" s="46" t="s">
        <v>40</v>
      </c>
      <c r="R1" s="47" t="s">
        <v>52</v>
      </c>
      <c r="S1" s="46" t="s">
        <v>41</v>
      </c>
      <c r="T1" s="47" t="s">
        <v>53</v>
      </c>
      <c r="U1" s="46" t="s">
        <v>42</v>
      </c>
      <c r="V1" s="47" t="s">
        <v>54</v>
      </c>
      <c r="W1" s="46" t="s">
        <v>43</v>
      </c>
      <c r="X1" s="46" t="s">
        <v>44</v>
      </c>
      <c r="Y1" s="46" t="s">
        <v>45</v>
      </c>
      <c r="Z1" s="46" t="s">
        <v>7</v>
      </c>
      <c r="AA1" s="46" t="s">
        <v>37</v>
      </c>
      <c r="AB1" s="46" t="s">
        <v>31</v>
      </c>
      <c r="AC1" s="46" t="s">
        <v>8</v>
      </c>
      <c r="AD1" s="46" t="s">
        <v>38</v>
      </c>
      <c r="AE1" s="46" t="s">
        <v>9</v>
      </c>
      <c r="AF1" s="46" t="s">
        <v>39</v>
      </c>
      <c r="AG1" s="79"/>
      <c r="AH1" s="48"/>
      <c r="AI1" s="48"/>
      <c r="AJ1" s="48"/>
    </row>
    <row r="2" spans="1:36" ht="19.5" customHeight="1">
      <c r="A2" s="51">
        <v>0</v>
      </c>
      <c r="B2" s="40">
        <f>Paramètres!$A$19*Barèmes!B2+Paramètres!$B$19*Paramètres!$D$19+Paramètres!$C$19</f>
        <v>34425.349199478442</v>
      </c>
      <c r="C2" s="40">
        <f>Paramètres!$A$19*Barèmes!C2+Paramètres!$B$19*Paramètres!$D$19+Paramètres!$C$19</f>
        <v>39689.043713339524</v>
      </c>
      <c r="D2" s="40">
        <f>Paramètres!$A$19*Barèmes!D2+Paramètres!$B$19*Paramètres!$E$19+Paramètres!$C$19</f>
        <v>42512.487171667643</v>
      </c>
      <c r="E2" s="40">
        <f>Paramètres!$A$19*Barèmes!E2+Paramètres!$C$19</f>
        <v>46068.973266931222</v>
      </c>
      <c r="F2" s="40">
        <f>Paramètres!$A$19*Barèmes!F2+Paramètres!$B$19*Paramètres!$D$19+Paramètres!$C$19</f>
        <v>35414.310097887668</v>
      </c>
      <c r="G2" s="40">
        <f>Paramètres!$A$19*Barèmes!G2+Paramètres!$B$19*Paramètres!$E$19+Paramètres!$C$19</f>
        <v>42356.519079808844</v>
      </c>
      <c r="H2" s="40">
        <f>Paramètres!$A$19*Barèmes!H2+Paramètres!$C$19</f>
        <v>47586.113058335279</v>
      </c>
      <c r="I2" s="40">
        <f>Paramètres!$A$19*Barèmes!I2+Paramètres!$C$19</f>
        <v>53412.178174313587</v>
      </c>
      <c r="J2" s="40">
        <f>Paramètres!$A$19*Barèmes!J2+Paramètres!$B$19*Paramètres!$E$19+Paramètres!$C$19</f>
        <v>45375.399159563945</v>
      </c>
      <c r="K2" s="40">
        <f>Paramètres!$A$19*Barèmes!K2+Paramètres!$C$19</f>
        <v>52539.676017742793</v>
      </c>
      <c r="L2" s="40">
        <f>Paramètres!$A$19*Barèmes!L2+Paramètres!$C$19</f>
        <v>47503.340729425341</v>
      </c>
      <c r="M2" s="40">
        <f>Paramètres!$A$19*Barèmes!M2+Paramètres!$C$19</f>
        <v>53037.537139102009</v>
      </c>
      <c r="N2" s="40">
        <f>Paramètres!$A$19*Barèmes!N2+Paramètres!$C$19</f>
        <v>53518.771609508673</v>
      </c>
      <c r="O2" s="40">
        <f>Paramètres!$A$19*Barèmes!O2+Paramètres!$C$19</f>
        <v>59052.96801918534</v>
      </c>
      <c r="P2" s="40">
        <f>Paramètres!$A$19*Barèmes!P2+Paramètres!$C$19</f>
        <v>61076.390535180726</v>
      </c>
      <c r="Q2" s="40">
        <f>Paramètres!$A$19*Barèmes!Q2+Paramètres!$C$19</f>
        <v>51754.181053421504</v>
      </c>
      <c r="R2" s="40">
        <f>Paramètres!$A$19*Barèmes!R2+Paramètres!$C$19</f>
        <v>65004.370652981066</v>
      </c>
      <c r="S2" s="40">
        <f>Paramètres!$A$19*Barèmes!S2+Paramètres!$C$19</f>
        <v>62328.706997519999</v>
      </c>
      <c r="T2" s="40">
        <f>Paramètres!$A$19*Barèmes!T2+Paramètres!$C$19</f>
        <v>76833.619231770863</v>
      </c>
      <c r="U2" s="40">
        <f>Paramètres!$A$19*Barèmes!U2+Paramètres!$C$19</f>
        <v>68344.137877603338</v>
      </c>
      <c r="V2" s="40">
        <f>Paramètres!$A$19*Barèmes!V2+Paramètres!$C$19</f>
        <v>82849.050111854187</v>
      </c>
      <c r="W2" s="40">
        <f>Paramètres!$A$19*Barèmes!W2+Paramètres!$C$19</f>
        <v>79718.379264623625</v>
      </c>
      <c r="X2" s="40">
        <f>Paramètres!$A$19*Barèmes!X2+Paramètres!$C$19</f>
        <v>81508.571494536416</v>
      </c>
      <c r="Y2" s="40">
        <f>Paramètres!$A$19*Barèmes!Y2+Paramètres!$C$19</f>
        <v>87004.966936562647</v>
      </c>
      <c r="Z2" s="40">
        <f>Paramètres!$A$19*Barèmes!Z2+Paramètres!$C$19</f>
        <v>99103.995559462419</v>
      </c>
      <c r="AA2" s="40">
        <f>Paramètres!$A$19*Barèmes!AA2+Paramètres!$C$19</f>
        <v>114744.11584767909</v>
      </c>
      <c r="AB2" s="40">
        <f>Paramètres!$A$19*Barèmes!AB2+Paramètres!$C$19</f>
        <v>112038.90439573505</v>
      </c>
      <c r="AC2" s="40">
        <f>Paramètres!$A$19*Barèmes!AC2+Paramètres!$C$19</f>
        <v>113829.12068737137</v>
      </c>
      <c r="AD2" s="40">
        <f>Paramètres!$A$19*Barèmes!AD2+Paramètres!$C$19</f>
        <v>134305.64740317501</v>
      </c>
      <c r="AE2" s="40">
        <f>Paramètres!$A$19*Barèmes!AE2+Paramètres!$C$19</f>
        <v>127244.78275958027</v>
      </c>
      <c r="AF2" s="40">
        <f>Paramètres!$A$19*Barèmes!AF2+Paramètres!$C$19</f>
        <v>147721.30947538393</v>
      </c>
      <c r="AH2" s="3"/>
      <c r="AI2" s="3"/>
      <c r="AJ2" s="3"/>
    </row>
    <row r="3" spans="1:36" ht="19.5" customHeight="1">
      <c r="A3" s="51">
        <v>1</v>
      </c>
      <c r="B3" s="40">
        <f>Paramètres!$A$19*Barèmes!B3+Paramètres!$B$19*Paramètres!$D$19+Paramètres!$C$19</f>
        <v>34697.174490087651</v>
      </c>
      <c r="C3" s="40">
        <f>Paramètres!$A$19*Barèmes!C3+Paramètres!$B$19*Paramètres!$D$19+Paramètres!$C$19</f>
        <v>40026.124398135878</v>
      </c>
      <c r="D3" s="40">
        <f>Paramètres!$A$19*Barèmes!D3+Paramètres!$B$19*Paramètres!$E$19+Paramètres!$C$19</f>
        <v>42849.567856463997</v>
      </c>
      <c r="E3" s="40">
        <f>Paramètres!$A$19*Barèmes!E3+Paramètres!$C$19</f>
        <v>46406.053951727576</v>
      </c>
      <c r="F3" s="40">
        <f>Paramètres!$A$19*Barèmes!F3+Paramètres!$B$19*Paramètres!$D$19+Paramètres!$C$19</f>
        <v>36057.504029309697</v>
      </c>
      <c r="G3" s="40">
        <f>Paramètres!$A$19*Barèmes!G3+Paramètres!$B$19*Paramètres!$E$19+Paramètres!$C$19</f>
        <v>42999.713011230881</v>
      </c>
      <c r="H3" s="40">
        <f>Paramètres!$A$19*Barèmes!H3+Paramètres!$C$19</f>
        <v>48229.306989757315</v>
      </c>
      <c r="I3" s="40">
        <f>Paramètres!$A$19*Barèmes!I3+Paramètres!$C$19</f>
        <v>54055.372105735623</v>
      </c>
      <c r="J3" s="40">
        <f>Paramètres!$A$19*Barèmes!J3+Paramètres!$B$19*Paramètres!$E$19+Paramètres!$C$19</f>
        <v>45982.187703299714</v>
      </c>
      <c r="K3" s="40">
        <f>Paramètres!$A$19*Barèmes!K3+Paramètres!$C$19</f>
        <v>53146.464561478548</v>
      </c>
      <c r="L3" s="40">
        <f>Paramètres!$A$19*Barèmes!L3+Paramètres!$C$19</f>
        <v>48110.12927316111</v>
      </c>
      <c r="M3" s="40">
        <f>Paramètres!$A$19*Barèmes!M3+Paramètres!$C$19</f>
        <v>53644.325682837771</v>
      </c>
      <c r="N3" s="40">
        <f>Paramètres!$A$19*Barèmes!N3+Paramètres!$C$19</f>
        <v>54125.560153244442</v>
      </c>
      <c r="O3" s="40">
        <f>Paramètres!$A$19*Barèmes!O3+Paramètres!$C$19</f>
        <v>59659.756562921109</v>
      </c>
      <c r="P3" s="40">
        <f>Paramètres!$A$19*Barèmes!P3+Paramètres!$C$19</f>
        <v>61683.179078916488</v>
      </c>
      <c r="Q3" s="40">
        <f>Paramètres!$A$19*Barèmes!Q3+Paramètres!$C$19</f>
        <v>53254.670132149491</v>
      </c>
      <c r="R3" s="40">
        <f>Paramètres!$A$19*Barèmes!R3+Paramètres!$C$19</f>
        <v>66504.859731709061</v>
      </c>
      <c r="S3" s="40">
        <f>Paramètres!$A$19*Barèmes!S3+Paramètres!$C$19</f>
        <v>63829.196076247979</v>
      </c>
      <c r="T3" s="40">
        <f>Paramètres!$A$19*Barèmes!T3+Paramètres!$C$19</f>
        <v>78334.10831049885</v>
      </c>
      <c r="U3" s="40">
        <f>Paramètres!$A$19*Barèmes!U3+Paramètres!$C$19</f>
        <v>69844.626956331325</v>
      </c>
      <c r="V3" s="40">
        <f>Paramètres!$A$19*Barèmes!V3+Paramètres!$C$19</f>
        <v>84349.539190582174</v>
      </c>
      <c r="W3" s="40">
        <f>Paramètres!$A$19*Barèmes!W3+Paramètres!$C$19</f>
        <v>81218.868343351627</v>
      </c>
      <c r="X3" s="40">
        <f>Paramètres!$A$19*Barèmes!X3+Paramètres!$C$19</f>
        <v>83009.060573264404</v>
      </c>
      <c r="Y3" s="40">
        <f>Paramètres!$A$19*Barèmes!Y3+Paramètres!$C$19</f>
        <v>88505.456015290634</v>
      </c>
      <c r="Z3" s="40">
        <f>Paramètres!$A$19*Barèmes!Z3+Paramètres!$C$19</f>
        <v>100604.48463819041</v>
      </c>
      <c r="AA3" s="40">
        <f>Paramètres!$A$19*Barèmes!AA3+Paramètres!$C$19</f>
        <v>116244.60492640708</v>
      </c>
      <c r="AB3" s="40">
        <f>Paramètres!$A$19*Barèmes!AB3+Paramètres!$C$19</f>
        <v>113539.39347446304</v>
      </c>
      <c r="AC3" s="40">
        <f>Paramètres!$A$19*Barèmes!AC3+Paramètres!$C$19</f>
        <v>115329.60976609934</v>
      </c>
      <c r="AD3" s="40">
        <f>Paramètres!$A$19*Barèmes!AD3+Paramètres!$C$19</f>
        <v>135806.136481903</v>
      </c>
      <c r="AE3" s="40">
        <f>Paramètres!$A$19*Barèmes!AE3+Paramètres!$C$19</f>
        <v>128745.27183830825</v>
      </c>
      <c r="AF3" s="41">
        <f>Paramètres!$A$19*Barèmes!AF3+Paramètres!$C$19</f>
        <v>149221.79855411191</v>
      </c>
      <c r="AH3" s="3"/>
      <c r="AI3" s="3"/>
      <c r="AJ3" s="3"/>
    </row>
    <row r="4" spans="1:36" ht="19.5" customHeight="1">
      <c r="A4" s="51">
        <v>2</v>
      </c>
      <c r="B4" s="40">
        <f>Paramètres!$A$19*Barèmes!B4+Paramètres!$B$19*Paramètres!$D$19+Paramètres!$C$19</f>
        <v>34968.999780696853</v>
      </c>
      <c r="C4" s="40">
        <f>Paramètres!$A$19*Barèmes!C4+Paramètres!$B$19*Paramètres!$D$19+Paramètres!$C$19</f>
        <v>40363.205082932225</v>
      </c>
      <c r="D4" s="40">
        <f>Paramètres!$A$19*Barèmes!D4+Paramètres!$B$19*Paramètres!$E$19+Paramètres!$C$19</f>
        <v>43186.648541260343</v>
      </c>
      <c r="E4" s="40">
        <f>Paramètres!$A$19*Barèmes!E4+Paramètres!$C$19</f>
        <v>46743.134636523922</v>
      </c>
      <c r="F4" s="40">
        <f>Paramètres!$A$19*Barèmes!F4+Paramètres!$B$19*Paramètres!$D$19+Paramètres!$C$19</f>
        <v>36700.697960731726</v>
      </c>
      <c r="G4" s="40">
        <f>Paramètres!$A$19*Barèmes!G4+Paramètres!$B$19*Paramètres!$E$19+Paramètres!$C$19</f>
        <v>43642.906942652909</v>
      </c>
      <c r="H4" s="40">
        <f>Paramètres!$A$19*Barèmes!H4+Paramètres!$C$19</f>
        <v>48872.500921179351</v>
      </c>
      <c r="I4" s="40">
        <f>Paramètres!$A$19*Barèmes!I4+Paramètres!$C$19</f>
        <v>54698.56603715766</v>
      </c>
      <c r="J4" s="40">
        <f>Paramètres!$A$19*Barèmes!J4+Paramètres!$B$19*Paramètres!$E$19+Paramètres!$C$19</f>
        <v>46588.976247035476</v>
      </c>
      <c r="K4" s="40">
        <f>Paramètres!$A$19*Barèmes!K4+Paramètres!$C$19</f>
        <v>53753.253105214317</v>
      </c>
      <c r="L4" s="40">
        <f>Paramètres!$A$19*Barèmes!L4+Paramètres!$C$19</f>
        <v>48716.917816896872</v>
      </c>
      <c r="M4" s="40">
        <f>Paramètres!$A$19*Barèmes!M4+Paramètres!$C$19</f>
        <v>54251.11422657354</v>
      </c>
      <c r="N4" s="40">
        <f>Paramètres!$A$19*Barèmes!N4+Paramètres!$C$19</f>
        <v>54732.348696980203</v>
      </c>
      <c r="O4" s="40">
        <f>Paramètres!$A$19*Barèmes!O4+Paramètres!$C$19</f>
        <v>60266.545106656871</v>
      </c>
      <c r="P4" s="40">
        <f>Paramètres!$A$19*Barèmes!P4+Paramètres!$C$19</f>
        <v>62289.967622652257</v>
      </c>
      <c r="Q4" s="40">
        <f>Paramètres!$A$19*Barèmes!Q4+Paramètres!$C$19</f>
        <v>54755.159210877471</v>
      </c>
      <c r="R4" s="40">
        <f>Paramètres!$A$19*Barèmes!R4+Paramètres!$C$19</f>
        <v>68005.348810437034</v>
      </c>
      <c r="S4" s="40">
        <f>Paramètres!$A$19*Barèmes!S4+Paramètres!$C$19</f>
        <v>65329.685154975967</v>
      </c>
      <c r="T4" s="40">
        <f>Paramètres!$A$19*Barèmes!T4+Paramètres!$C$19</f>
        <v>79834.597389226838</v>
      </c>
      <c r="U4" s="40">
        <f>Paramètres!$A$19*Barèmes!U4+Paramètres!$C$19</f>
        <v>71345.116035059313</v>
      </c>
      <c r="V4" s="40">
        <f>Paramètres!$A$19*Barèmes!V4+Paramètres!$C$19</f>
        <v>85850.028269310162</v>
      </c>
      <c r="W4" s="40">
        <f>Paramètres!$A$19*Barèmes!W4+Paramètres!$C$19</f>
        <v>82719.3574220796</v>
      </c>
      <c r="X4" s="40">
        <f>Paramètres!$A$19*Barèmes!X4+Paramètres!$C$19</f>
        <v>84509.549651992391</v>
      </c>
      <c r="Y4" s="40">
        <f>Paramètres!$A$19*Barèmes!Y4+Paramètres!$C$19</f>
        <v>90005.945094018607</v>
      </c>
      <c r="Z4" s="40">
        <f>Paramètres!$A$19*Barèmes!Z4+Paramètres!$C$19</f>
        <v>102104.97371691839</v>
      </c>
      <c r="AA4" s="40">
        <f>Paramètres!$A$19*Barèmes!AA4+Paramètres!$C$19</f>
        <v>117745.09400513506</v>
      </c>
      <c r="AB4" s="40">
        <f>Paramètres!$A$19*Barèmes!AB4+Paramètres!$C$19</f>
        <v>115039.88255319103</v>
      </c>
      <c r="AC4" s="40">
        <f>Paramètres!$A$19*Barèmes!AC4+Paramètres!$C$19</f>
        <v>116830.09884482733</v>
      </c>
      <c r="AD4" s="40">
        <f>Paramètres!$A$19*Barèmes!AD4+Paramètres!$C$19</f>
        <v>137306.62556063099</v>
      </c>
      <c r="AE4" s="40">
        <f>Paramètres!$A$19*Barèmes!AE4+Paramètres!$C$19</f>
        <v>130245.76091703623</v>
      </c>
      <c r="AF4" s="41">
        <f>Paramètres!$A$19*Barèmes!AF4+Paramètres!$C$19</f>
        <v>150722.28763283987</v>
      </c>
      <c r="AH4" s="3"/>
      <c r="AI4" s="3"/>
      <c r="AJ4" s="3"/>
    </row>
    <row r="5" spans="1:36" ht="19.5" customHeight="1">
      <c r="A5" s="51">
        <v>3</v>
      </c>
      <c r="B5" s="40">
        <f>Paramètres!$A$19*Barèmes!B5+Paramètres!$B$19*Paramètres!$D$19+Paramètres!$C$19</f>
        <v>35240.825071306055</v>
      </c>
      <c r="C5" s="40">
        <f>Paramètres!$A$19*Barèmes!C5+Paramètres!$B$19*Paramètres!$D$19+Paramètres!$C$19</f>
        <v>40700.285767728579</v>
      </c>
      <c r="D5" s="40">
        <f>Paramètres!$A$19*Barèmes!D5+Paramètres!$B$19*Paramètres!$E$19+Paramètres!$C$19</f>
        <v>43523.729226056697</v>
      </c>
      <c r="E5" s="40">
        <f>Paramètres!$A$19*Barèmes!E5+Paramètres!$C$19</f>
        <v>47080.215321320276</v>
      </c>
      <c r="F5" s="40">
        <f>Paramètres!$A$19*Barèmes!F5+Paramètres!$B$19*Paramètres!$D$19+Paramètres!$C$19</f>
        <v>37343.891892153755</v>
      </c>
      <c r="G5" s="40">
        <f>Paramètres!$A$19*Barèmes!G5+Paramètres!$B$19*Paramètres!$E$19+Paramètres!$C$19</f>
        <v>44286.100874074946</v>
      </c>
      <c r="H5" s="40">
        <f>Paramètres!$A$19*Barèmes!H5+Paramètres!$C$19</f>
        <v>49515.69485260138</v>
      </c>
      <c r="I5" s="40">
        <f>Paramètres!$A$19*Barèmes!I5+Paramètres!$C$19</f>
        <v>55341.759968579689</v>
      </c>
      <c r="J5" s="40">
        <f>Paramètres!$A$19*Barèmes!J5+Paramètres!$C$19</f>
        <v>46409.927889214348</v>
      </c>
      <c r="K5" s="40">
        <f>Paramètres!$A$19*Barèmes!K5+Paramètres!$C$19</f>
        <v>54360.041648950079</v>
      </c>
      <c r="L5" s="40">
        <f>Paramètres!$A$19*Barèmes!L5+Paramètres!$C$19</f>
        <v>49323.706360632641</v>
      </c>
      <c r="M5" s="40">
        <f>Paramètres!$A$19*Barèmes!M5+Paramètres!$C$19</f>
        <v>54857.902770309309</v>
      </c>
      <c r="N5" s="40">
        <f>Paramètres!$A$19*Barèmes!N5+Paramètres!$C$19</f>
        <v>55339.137240715972</v>
      </c>
      <c r="O5" s="40">
        <f>Paramètres!$A$19*Barèmes!O5+Paramètres!$C$19</f>
        <v>60873.33365039264</v>
      </c>
      <c r="P5" s="40">
        <f>Paramètres!$A$19*Barèmes!P5+Paramètres!$C$19</f>
        <v>62896.756166388026</v>
      </c>
      <c r="Q5" s="40">
        <f>Paramètres!$A$19*Barèmes!Q5+Paramètres!$C$19</f>
        <v>56255.648289605459</v>
      </c>
      <c r="R5" s="40">
        <f>Paramètres!$A$19*Barèmes!R5+Paramètres!$C$19</f>
        <v>69505.837889165021</v>
      </c>
      <c r="S5" s="40">
        <f>Paramètres!$A$19*Barèmes!S5+Paramètres!$C$19</f>
        <v>66830.174233703961</v>
      </c>
      <c r="T5" s="40">
        <f>Paramètres!$A$19*Barèmes!T5+Paramètres!$C$19</f>
        <v>81335.086467954825</v>
      </c>
      <c r="U5" s="40">
        <f>Paramètres!$A$19*Barèmes!U5+Paramètres!$C$19</f>
        <v>72845.605113787286</v>
      </c>
      <c r="V5" s="40">
        <f>Paramètres!$A$19*Barèmes!V5+Paramètres!$C$19</f>
        <v>87350.517348038135</v>
      </c>
      <c r="W5" s="40">
        <f>Paramètres!$A$19*Barèmes!W5+Paramètres!$C$19</f>
        <v>84219.846500807587</v>
      </c>
      <c r="X5" s="40">
        <f>Paramètres!$A$19*Barèmes!X5+Paramètres!$C$19</f>
        <v>86010.038730720378</v>
      </c>
      <c r="Y5" s="40">
        <f>Paramètres!$A$19*Barèmes!Y5+Paramètres!$C$19</f>
        <v>91506.434172746594</v>
      </c>
      <c r="Z5" s="40">
        <f>Paramètres!$A$19*Barèmes!Z5+Paramètres!$C$19</f>
        <v>103605.46279564637</v>
      </c>
      <c r="AA5" s="40">
        <f>Paramètres!$A$19*Barèmes!AA5+Paramètres!$C$19</f>
        <v>119245.58308386304</v>
      </c>
      <c r="AB5" s="40">
        <f>Paramètres!$A$19*Barèmes!AB5+Paramètres!$C$19</f>
        <v>116540.371631919</v>
      </c>
      <c r="AC5" s="40">
        <f>Paramètres!$A$19*Barèmes!AC5+Paramètres!$C$19</f>
        <v>118330.58792355531</v>
      </c>
      <c r="AD5" s="40">
        <f>Paramètres!$A$19*Barèmes!AD5+Paramètres!$C$19</f>
        <v>138807.11463935897</v>
      </c>
      <c r="AE5" s="40">
        <f>Paramètres!$A$19*Barèmes!AE5+Paramètres!$C$19</f>
        <v>131746.2499957642</v>
      </c>
      <c r="AF5" s="41">
        <f>Paramètres!$A$19*Barèmes!AF5+Paramètres!$C$19</f>
        <v>152222.77671156786</v>
      </c>
      <c r="AH5" s="3"/>
      <c r="AI5" s="3"/>
      <c r="AJ5" s="3"/>
    </row>
    <row r="6" spans="1:36" ht="19.5" customHeight="1">
      <c r="A6" s="51">
        <v>4</v>
      </c>
      <c r="B6" s="40">
        <f>Paramètres!$A$19*Barèmes!B6+Paramètres!$B$19*Paramètres!$D$19+Paramètres!$C$19</f>
        <v>35240.825071306055</v>
      </c>
      <c r="C6" s="40">
        <f>Paramètres!$A$19*Barèmes!C6+Paramètres!$B$19*Paramètres!$D$19+Paramètres!$C$19</f>
        <v>40700.285767728579</v>
      </c>
      <c r="D6" s="40">
        <f>Paramètres!$A$19*Barèmes!D6+Paramètres!$B$19*Paramètres!$E$19+Paramètres!$C$19</f>
        <v>43523.729226056697</v>
      </c>
      <c r="E6" s="40">
        <f>Paramètres!$A$19*Barèmes!E6+Paramètres!$C$19</f>
        <v>47080.215321320276</v>
      </c>
      <c r="F6" s="40">
        <f>Paramètres!$A$19*Barèmes!F6+Paramètres!$B$19*Paramètres!$D$19+Paramètres!$C$19</f>
        <v>37343.891892153755</v>
      </c>
      <c r="G6" s="40">
        <f>Paramètres!$A$19*Barèmes!G6+Paramètres!$B$19*Paramètres!$E$19+Paramètres!$C$19</f>
        <v>44286.100874074946</v>
      </c>
      <c r="H6" s="40">
        <f>Paramètres!$A$19*Barèmes!H6+Paramètres!$C$19</f>
        <v>49515.69485260138</v>
      </c>
      <c r="I6" s="40">
        <f>Paramètres!$A$19*Barèmes!I6+Paramètres!$C$19</f>
        <v>55341.759968579689</v>
      </c>
      <c r="J6" s="40">
        <f>Paramètres!$A$19*Barèmes!J6+Paramètres!$C$19</f>
        <v>46409.927889214348</v>
      </c>
      <c r="K6" s="40">
        <f>Paramètres!$A$19*Barèmes!K6+Paramètres!$C$19</f>
        <v>54360.041648950079</v>
      </c>
      <c r="L6" s="40">
        <f>Paramètres!$A$19*Barèmes!L6+Paramètres!$C$19</f>
        <v>49323.706360632641</v>
      </c>
      <c r="M6" s="40">
        <f>Paramètres!$A$19*Barèmes!M6+Paramètres!$C$19</f>
        <v>54857.902770309309</v>
      </c>
      <c r="N6" s="40">
        <f>Paramètres!$A$19*Barèmes!N6+Paramètres!$C$19</f>
        <v>55339.137240715972</v>
      </c>
      <c r="O6" s="40">
        <f>Paramètres!$A$19*Barèmes!O6+Paramètres!$C$19</f>
        <v>60873.33365039264</v>
      </c>
      <c r="P6" s="40">
        <f>Paramètres!$A$19*Barèmes!P6+Paramètres!$C$19</f>
        <v>62896.756166388026</v>
      </c>
      <c r="Q6" s="40">
        <f>Paramètres!$A$19*Barèmes!Q6+Paramètres!$C$19</f>
        <v>56255.648289605459</v>
      </c>
      <c r="R6" s="40">
        <f>Paramètres!$A$19*Barèmes!R6+Paramètres!$C$19</f>
        <v>69505.837889165021</v>
      </c>
      <c r="S6" s="40">
        <f>Paramètres!$A$19*Barèmes!S6+Paramètres!$C$19</f>
        <v>66830.174233703961</v>
      </c>
      <c r="T6" s="40">
        <f>Paramètres!$A$19*Barèmes!T6+Paramètres!$C$19</f>
        <v>81335.086467954825</v>
      </c>
      <c r="U6" s="40">
        <f>Paramètres!$A$19*Barèmes!U6+Paramètres!$C$19</f>
        <v>72845.605113787286</v>
      </c>
      <c r="V6" s="40">
        <f>Paramètres!$A$19*Barèmes!V6+Paramètres!$C$19</f>
        <v>87350.517348038135</v>
      </c>
      <c r="W6" s="40">
        <f>Paramètres!$A$19*Barèmes!W6+Paramètres!$C$19</f>
        <v>84219.846500807587</v>
      </c>
      <c r="X6" s="40">
        <f>Paramètres!$A$19*Barèmes!X6+Paramètres!$C$19</f>
        <v>86010.038730720378</v>
      </c>
      <c r="Y6" s="40">
        <f>Paramètres!$A$19*Barèmes!Y6+Paramètres!$C$19</f>
        <v>91506.434172746594</v>
      </c>
      <c r="Z6" s="40">
        <f>Paramètres!$A$19*Barèmes!Z6+Paramètres!$C$19</f>
        <v>103605.46279564637</v>
      </c>
      <c r="AA6" s="40">
        <f>Paramètres!$A$19*Barèmes!AA6+Paramètres!$C$19</f>
        <v>119245.58308386304</v>
      </c>
      <c r="AB6" s="40">
        <f>Paramètres!$A$19*Barèmes!AB6+Paramètres!$C$19</f>
        <v>116540.371631919</v>
      </c>
      <c r="AC6" s="40">
        <f>Paramètres!$A$19*Barèmes!AC6+Paramètres!$C$19</f>
        <v>118330.58792355531</v>
      </c>
      <c r="AD6" s="40">
        <f>Paramètres!$A$19*Barèmes!AD6+Paramètres!$C$19</f>
        <v>138807.11463935897</v>
      </c>
      <c r="AE6" s="40">
        <f>Paramètres!$A$19*Barèmes!AE6+Paramètres!$C$19</f>
        <v>131746.2499957642</v>
      </c>
      <c r="AF6" s="41">
        <f>Paramètres!$A$19*Barèmes!AF6+Paramètres!$C$19</f>
        <v>152222.77671156786</v>
      </c>
      <c r="AH6" s="3"/>
      <c r="AI6" s="3"/>
      <c r="AJ6" s="3"/>
    </row>
    <row r="7" spans="1:36" ht="19.5" customHeight="1">
      <c r="A7" s="51">
        <v>5</v>
      </c>
      <c r="B7" s="40">
        <f>Paramètres!$A$19*Barèmes!B7+Paramètres!$B$19*Paramètres!$D$19+Paramètres!$C$19</f>
        <v>35380.792117023841</v>
      </c>
      <c r="C7" s="40">
        <f>Paramètres!$A$19*Barèmes!C7+Paramètres!$B$19*Paramètres!$D$19+Paramètres!$C$19</f>
        <v>41168.695339498903</v>
      </c>
      <c r="D7" s="40">
        <f>Paramètres!$A$19*Barèmes!D7+Paramètres!$B$19*Paramètres!$E$19+Paramètres!$C$19</f>
        <v>43992.138797827021</v>
      </c>
      <c r="E7" s="40">
        <f>Paramètres!$A$19*Barèmes!E7+Paramètres!$C$19</f>
        <v>47548.6248930906</v>
      </c>
      <c r="F7" s="40">
        <f>Paramètres!$A$19*Barèmes!F7+Paramètres!$B$19*Paramètres!$D$19+Paramètres!$C$19</f>
        <v>37987.085823575784</v>
      </c>
      <c r="G7" s="40">
        <f>Paramètres!$A$19*Barèmes!G7+Paramètres!$B$19*Paramètres!$E$19+Paramètres!$C$19</f>
        <v>44929.294805496982</v>
      </c>
      <c r="H7" s="40">
        <f>Paramètres!$A$19*Barèmes!H7+Paramètres!$C$19</f>
        <v>50158.888784023417</v>
      </c>
      <c r="I7" s="40">
        <f>Paramètres!$A$19*Barèmes!I7+Paramètres!$C$19</f>
        <v>55984.953900001725</v>
      </c>
      <c r="J7" s="40">
        <f>Paramètres!$A$19*Barèmes!J7+Paramètres!$C$19</f>
        <v>47113.949857695785</v>
      </c>
      <c r="K7" s="40">
        <f>Paramètres!$A$19*Barèmes!K7+Paramètres!$C$19</f>
        <v>55064.063617431515</v>
      </c>
      <c r="L7" s="40">
        <f>Paramètres!$A$19*Barèmes!L7+Paramètres!$C$19</f>
        <v>50027.72832911407</v>
      </c>
      <c r="M7" s="40">
        <f>Paramètres!$A$19*Barèmes!M7+Paramètres!$C$19</f>
        <v>55561.924738790738</v>
      </c>
      <c r="N7" s="40">
        <f>Paramètres!$A$19*Barèmes!N7+Paramètres!$C$19</f>
        <v>56043.159209197409</v>
      </c>
      <c r="O7" s="40">
        <f>Paramètres!$A$19*Barèmes!O7+Paramètres!$C$19</f>
        <v>61577.355618874077</v>
      </c>
      <c r="P7" s="40">
        <f>Paramètres!$A$19*Barèmes!P7+Paramètres!$C$19</f>
        <v>63600.778134869455</v>
      </c>
      <c r="Q7" s="40">
        <f>Paramètres!$A$19*Barèmes!Q7+Paramètres!$C$19</f>
        <v>58559.991427700741</v>
      </c>
      <c r="R7" s="40">
        <f>Paramètres!$A$19*Barèmes!R7+Paramètres!$C$19</f>
        <v>71810.181027260303</v>
      </c>
      <c r="S7" s="40">
        <f>Paramètres!$A$19*Barèmes!S7+Paramètres!$C$19</f>
        <v>69561.588902561634</v>
      </c>
      <c r="T7" s="40">
        <f>Paramètres!$A$19*Barèmes!T7+Paramètres!$C$19</f>
        <v>83639.429606050107</v>
      </c>
      <c r="U7" s="40">
        <f>Paramètres!$A$19*Barèmes!U7+Paramètres!$C$19</f>
        <v>75577.019782644973</v>
      </c>
      <c r="V7" s="40">
        <f>Paramètres!$A$19*Barèmes!V7+Paramètres!$C$19</f>
        <v>89654.860486133417</v>
      </c>
      <c r="W7" s="40">
        <f>Paramètres!$A$19*Barèmes!W7+Paramètres!$C$19</f>
        <v>87252.489886416326</v>
      </c>
      <c r="X7" s="40">
        <f>Paramètres!$A$19*Barèmes!X7+Paramètres!$C$19</f>
        <v>89042.682116329102</v>
      </c>
      <c r="Y7" s="40">
        <f>Paramètres!$A$19*Barèmes!Y7+Paramètres!$C$19</f>
        <v>94539.077558355333</v>
      </c>
      <c r="Z7" s="40">
        <f>Paramètres!$A$19*Barèmes!Z7+Paramètres!$C$19</f>
        <v>106638.10618125511</v>
      </c>
      <c r="AA7" s="40">
        <f>Paramètres!$A$19*Barèmes!AA7+Paramètres!$C$19</f>
        <v>122278.22646947177</v>
      </c>
      <c r="AB7" s="40">
        <f>Paramètres!$A$19*Barèmes!AB7+Paramètres!$C$19</f>
        <v>120410.14644052365</v>
      </c>
      <c r="AC7" s="40">
        <f>Paramètres!$A$19*Barèmes!AC7+Paramètres!$C$19</f>
        <v>122200.36273215995</v>
      </c>
      <c r="AD7" s="40">
        <f>Paramètres!$A$19*Barèmes!AD7+Paramètres!$C$19</f>
        <v>142676.88944796359</v>
      </c>
      <c r="AE7" s="40">
        <f>Paramètres!$A$19*Barèmes!AE7+Paramètres!$C$19</f>
        <v>135616.02480436885</v>
      </c>
      <c r="AF7" s="41">
        <f>Paramètres!$A$19*Barèmes!AF7+Paramètres!$C$19</f>
        <v>156092.55152017251</v>
      </c>
      <c r="AH7" s="3"/>
      <c r="AI7" s="3"/>
      <c r="AJ7" s="3"/>
    </row>
    <row r="8" spans="1:36" s="11" customFormat="1" ht="19.5" customHeight="1">
      <c r="A8" s="52">
        <v>6</v>
      </c>
      <c r="B8" s="42">
        <f>Paramètres!$A$19*Barèmes!B8+Paramètres!$B$19*Paramètres!$D$19+Paramètres!$C$19</f>
        <v>35983.249550525943</v>
      </c>
      <c r="C8" s="42">
        <f>Paramètres!$A$19*Barèmes!C8+Paramètres!$B$19*Paramètres!$D$19+Paramètres!$C$19</f>
        <v>41771.152773001006</v>
      </c>
      <c r="D8" s="42">
        <f>Paramètres!$A$19*Barèmes!D8+Paramètres!$B$19*Paramètres!$E$19+Paramètres!$C$19</f>
        <v>44594.596231329131</v>
      </c>
      <c r="E8" s="42">
        <f>Paramètres!$A$19*Barèmes!E8+Paramètres!$C$19</f>
        <v>48151.082326592703</v>
      </c>
      <c r="F8" s="42">
        <f>Paramètres!$A$19*Barèmes!F8+Paramètres!$B$19*Paramètres!$D$19+Paramètres!$C$19</f>
        <v>38589.543257077887</v>
      </c>
      <c r="G8" s="42">
        <f>Paramètres!$A$19*Barèmes!G8+Paramètres!$B$19*Paramètres!$E$19+Paramètres!$C$19</f>
        <v>45531.752238999085</v>
      </c>
      <c r="H8" s="42">
        <f>Paramètres!$A$19*Barèmes!H8+Paramètres!$C$19</f>
        <v>50761.346217525526</v>
      </c>
      <c r="I8" s="42">
        <f>Paramètres!$A$19*Barèmes!I8+Paramètres!$C$19</f>
        <v>56587.411333503835</v>
      </c>
      <c r="J8" s="42">
        <f>Paramètres!$A$19*Barèmes!J8+Paramètres!$C$19</f>
        <v>47716.407291197887</v>
      </c>
      <c r="K8" s="42">
        <f>Paramètres!$A$19*Barèmes!K8+Paramètres!$C$19</f>
        <v>55666.521050933625</v>
      </c>
      <c r="L8" s="42">
        <f>Paramètres!$A$19*Barèmes!L8+Paramètres!$C$19</f>
        <v>50630.18576261618</v>
      </c>
      <c r="M8" s="42">
        <f>Paramètres!$A$19*Barèmes!M8+Paramètres!$C$19</f>
        <v>56164.382172292848</v>
      </c>
      <c r="N8" s="42">
        <f>Paramètres!$A$19*Barèmes!N8+Paramètres!$C$19</f>
        <v>56645.616642699519</v>
      </c>
      <c r="O8" s="42">
        <f>Paramètres!$A$19*Barèmes!O8+Paramètres!$C$19</f>
        <v>62179.813052376179</v>
      </c>
      <c r="P8" s="42">
        <f>Paramètres!$A$19*Barèmes!P8+Paramètres!$C$19</f>
        <v>64203.235568371565</v>
      </c>
      <c r="Q8" s="42">
        <f>Paramètres!$A$19*Barèmes!Q8+Paramètres!$C$19</f>
        <v>59162.448861202851</v>
      </c>
      <c r="R8" s="42">
        <f>Paramètres!$A$19*Barèmes!R8+Paramètres!$C$19</f>
        <v>72412.63846076242</v>
      </c>
      <c r="S8" s="42">
        <f>Paramètres!$A$19*Barèmes!S8+Paramètres!$C$19</f>
        <v>70164.046336063751</v>
      </c>
      <c r="T8" s="42">
        <f>Paramètres!$A$19*Barèmes!T8+Paramètres!$C$19</f>
        <v>84241.88703955221</v>
      </c>
      <c r="U8" s="42">
        <f>Paramètres!$A$19*Barèmes!U8+Paramètres!$C$19</f>
        <v>76179.477216147076</v>
      </c>
      <c r="V8" s="42">
        <f>Paramètres!$A$19*Barèmes!V8+Paramètres!$C$19</f>
        <v>90257.31791963552</v>
      </c>
      <c r="W8" s="42">
        <f>Paramètres!$A$19*Barèmes!W8+Paramètres!$C$19</f>
        <v>87854.947319918429</v>
      </c>
      <c r="X8" s="42">
        <f>Paramètres!$A$19*Barèmes!X8+Paramètres!$C$19</f>
        <v>89645.139549831205</v>
      </c>
      <c r="Y8" s="42">
        <f>Paramètres!$A$19*Barèmes!Y8+Paramètres!$C$19</f>
        <v>95141.534991857436</v>
      </c>
      <c r="Z8" s="42">
        <f>Paramètres!$A$19*Barèmes!Z8+Paramètres!$C$19</f>
        <v>107240.56361475721</v>
      </c>
      <c r="AA8" s="42">
        <f>Paramètres!$A$19*Barèmes!AA8+Paramètres!$C$19</f>
        <v>122880.68390297388</v>
      </c>
      <c r="AB8" s="42">
        <f>Paramètres!$A$19*Barèmes!AB8+Paramètres!$C$19</f>
        <v>121012.60387402575</v>
      </c>
      <c r="AC8" s="42">
        <f>Paramètres!$A$19*Barèmes!AC8+Paramètres!$C$19</f>
        <v>122802.82016566205</v>
      </c>
      <c r="AD8" s="42">
        <f>Paramètres!$A$19*Barèmes!AD8+Paramètres!$C$19</f>
        <v>143279.3468814657</v>
      </c>
      <c r="AE8" s="42">
        <f>Paramètres!$A$19*Barèmes!AE8+Paramètres!$C$19</f>
        <v>136218.48223787095</v>
      </c>
      <c r="AF8" s="45">
        <f>Paramètres!$A$19*Barèmes!AF8+Paramètres!$C$19</f>
        <v>156695.00895367461</v>
      </c>
      <c r="AG8" s="81"/>
      <c r="AH8" s="43"/>
      <c r="AI8" s="43"/>
      <c r="AJ8" s="43"/>
    </row>
    <row r="9" spans="1:36" ht="19.5" customHeight="1">
      <c r="A9" s="51">
        <v>7</v>
      </c>
      <c r="B9" s="40">
        <f>Paramètres!$A$19*Barèmes!B9+Paramètres!$B$19*Paramètres!$D$19+Paramètres!$C$19</f>
        <v>36123.216596243721</v>
      </c>
      <c r="C9" s="40">
        <f>Paramètres!$A$19*Barèmes!C9+Paramètres!$B$19*Paramètres!$E$19+Paramètres!$C$19</f>
        <v>41453.747275049456</v>
      </c>
      <c r="D9" s="40">
        <f>Paramètres!$A$19*Barèmes!D9+Paramètres!$B$19*Paramètres!$E$19+Paramètres!$C$19</f>
        <v>45063.005803099455</v>
      </c>
      <c r="E9" s="40">
        <f>Paramètres!$A$19*Barèmes!E9+Paramètres!$C$19</f>
        <v>48619.491898363034</v>
      </c>
      <c r="F9" s="40">
        <f>Paramètres!$A$19*Barèmes!F9+Paramètres!$B$19*Paramètres!$D$19+Paramètres!$C$19</f>
        <v>39446.958713001448</v>
      </c>
      <c r="G9" s="40">
        <f>Paramètres!$A$19*Barèmes!G9+Paramètres!$C$19</f>
        <v>45603.330793365749</v>
      </c>
      <c r="H9" s="40">
        <f>Paramètres!$A$19*Barèmes!H9+Paramètres!$C$19</f>
        <v>51618.76167344908</v>
      </c>
      <c r="I9" s="40">
        <f>Paramètres!$A$19*Barèmes!I9+Paramètres!$C$19</f>
        <v>57444.826789427389</v>
      </c>
      <c r="J9" s="40">
        <f>Paramètres!$A$19*Barèmes!J9+Paramètres!$C$19</f>
        <v>48654.88669366145</v>
      </c>
      <c r="K9" s="40">
        <f>Paramètres!$A$19*Barèmes!K9+Paramètres!$C$19</f>
        <v>56605.000453397181</v>
      </c>
      <c r="L9" s="40">
        <f>Paramètres!$A$19*Barèmes!L9+Paramètres!$C$19</f>
        <v>51568.665165079743</v>
      </c>
      <c r="M9" s="40">
        <f>Paramètres!$A$19*Barèmes!M9+Paramètres!$C$19</f>
        <v>57102.861574756404</v>
      </c>
      <c r="N9" s="40">
        <f>Paramètres!$A$19*Barèmes!N9+Paramètres!$C$19</f>
        <v>57584.096045163074</v>
      </c>
      <c r="O9" s="40">
        <f>Paramètres!$A$19*Barèmes!O9+Paramètres!$C$19</f>
        <v>63118.292454839742</v>
      </c>
      <c r="P9" s="40">
        <f>Paramètres!$A$19*Barèmes!P9+Paramètres!$C$19</f>
        <v>65141.714970835121</v>
      </c>
      <c r="Q9" s="40">
        <f>Paramètres!$A$19*Barèmes!Q9+Paramètres!$C$19</f>
        <v>61466.791999298133</v>
      </c>
      <c r="R9" s="40">
        <f>Paramètres!$A$19*Barèmes!R9+Paramètres!$C$19</f>
        <v>74716.981598857703</v>
      </c>
      <c r="S9" s="40">
        <f>Paramètres!$A$19*Barèmes!S9+Paramètres!$C$19</f>
        <v>72895.461004921424</v>
      </c>
      <c r="T9" s="40">
        <f>Paramètres!$A$19*Barèmes!T9+Paramètres!$C$19</f>
        <v>86546.230177647492</v>
      </c>
      <c r="U9" s="40">
        <f>Paramètres!$A$19*Barèmes!U9+Paramètres!$C$19</f>
        <v>78910.891885004763</v>
      </c>
      <c r="V9" s="40">
        <f>Paramètres!$A$19*Barèmes!V9+Paramètres!$C$19</f>
        <v>92561.661057730802</v>
      </c>
      <c r="W9" s="40">
        <f>Paramètres!$A$19*Barèmes!W9+Paramètres!$C$19</f>
        <v>90887.590705527153</v>
      </c>
      <c r="X9" s="40">
        <f>Paramètres!$A$19*Barèmes!X9+Paramètres!$C$19</f>
        <v>92677.782935439944</v>
      </c>
      <c r="Y9" s="40">
        <f>Paramètres!$A$19*Barèmes!Y9+Paramètres!$C$19</f>
        <v>98174.17837746616</v>
      </c>
      <c r="Z9" s="40">
        <f>Paramètres!$A$19*Barèmes!Z9+Paramètres!$C$19</f>
        <v>110273.20700036593</v>
      </c>
      <c r="AA9" s="40">
        <f>Paramètres!$A$19*Barèmes!AA9+Paramètres!$C$19</f>
        <v>125913.3272885826</v>
      </c>
      <c r="AB9" s="40">
        <f>Paramètres!$A$19*Barèmes!AB9+Paramètres!$C$19</f>
        <v>124882.37868263038</v>
      </c>
      <c r="AC9" s="40">
        <f>Paramètres!$A$19*Barèmes!AC9+Paramètres!$C$19</f>
        <v>126672.5949742667</v>
      </c>
      <c r="AD9" s="40">
        <f>Paramètres!$A$19*Barèmes!AD9+Paramètres!$C$19</f>
        <v>147149.12169007034</v>
      </c>
      <c r="AE9" s="40">
        <f>Paramètres!$A$19*Barèmes!AE9+Paramètres!$C$19</f>
        <v>140088.25704647557</v>
      </c>
      <c r="AF9" s="41">
        <f>Paramètres!$A$19*Barèmes!AF9+Paramètres!$C$19</f>
        <v>160564.78376227926</v>
      </c>
      <c r="AH9" s="3"/>
      <c r="AI9" s="3"/>
      <c r="AJ9" s="3"/>
    </row>
    <row r="10" spans="1:36" ht="19.5" customHeight="1">
      <c r="A10" s="51">
        <v>8</v>
      </c>
      <c r="B10" s="40">
        <f>Paramètres!$A$19*Barèmes!B10+Paramètres!$B$19*Paramètres!$D$19+Paramètres!$C$19</f>
        <v>36123.216596243721</v>
      </c>
      <c r="C10" s="40">
        <f>Paramètres!$A$19*Barèmes!C10+Paramètres!$B$19*Paramètres!$E$19+Paramètres!$C$19</f>
        <v>41453.747275049456</v>
      </c>
      <c r="D10" s="40">
        <f>Paramètres!$A$19*Barèmes!D10+Paramètres!$B$19*Paramètres!$E$19+Paramètres!$C$19</f>
        <v>45063.005803099455</v>
      </c>
      <c r="E10" s="40">
        <f>Paramètres!$A$19*Barèmes!E10+Paramètres!$C$19</f>
        <v>48619.491898363034</v>
      </c>
      <c r="F10" s="40">
        <f>Paramètres!$A$19*Barèmes!F10+Paramètres!$B$19*Paramètres!$D$19+Paramètres!$C$19</f>
        <v>39446.958713001448</v>
      </c>
      <c r="G10" s="40">
        <f>Paramètres!$A$19*Barèmes!G10+Paramètres!$C$19</f>
        <v>45603.330793365749</v>
      </c>
      <c r="H10" s="40">
        <f>Paramètres!$A$19*Barèmes!H10+Paramètres!$C$19</f>
        <v>51618.76167344908</v>
      </c>
      <c r="I10" s="40">
        <f>Paramètres!$A$19*Barèmes!I10+Paramètres!$C$19</f>
        <v>57444.826789427389</v>
      </c>
      <c r="J10" s="40">
        <f>Paramètres!$A$19*Barèmes!J10+Paramètres!$C$19</f>
        <v>48654.88669366145</v>
      </c>
      <c r="K10" s="40">
        <f>Paramètres!$A$19*Barèmes!K10+Paramètres!$C$19</f>
        <v>56605.000453397181</v>
      </c>
      <c r="L10" s="40">
        <f>Paramètres!$A$19*Barèmes!L10+Paramètres!$C$19</f>
        <v>51568.665165079743</v>
      </c>
      <c r="M10" s="40">
        <f>Paramètres!$A$19*Barèmes!M10+Paramètres!$C$19</f>
        <v>57102.861574756404</v>
      </c>
      <c r="N10" s="40">
        <f>Paramètres!$A$19*Barèmes!N10+Paramètres!$C$19</f>
        <v>57584.096045163074</v>
      </c>
      <c r="O10" s="40">
        <f>Paramètres!$A$19*Barèmes!O10+Paramètres!$C$19</f>
        <v>63118.292454839742</v>
      </c>
      <c r="P10" s="40">
        <f>Paramètres!$A$19*Barèmes!P10+Paramètres!$C$19</f>
        <v>65141.714970835121</v>
      </c>
      <c r="Q10" s="40">
        <f>Paramètres!$A$19*Barèmes!Q10+Paramètres!$C$19</f>
        <v>61466.791999298133</v>
      </c>
      <c r="R10" s="40">
        <f>Paramètres!$A$19*Barèmes!R10+Paramètres!$C$19</f>
        <v>74716.981598857703</v>
      </c>
      <c r="S10" s="40">
        <f>Paramètres!$A$19*Barèmes!S10+Paramètres!$C$19</f>
        <v>72895.461004921424</v>
      </c>
      <c r="T10" s="40">
        <f>Paramètres!$A$19*Barèmes!T10+Paramètres!$C$19</f>
        <v>86546.230177647492</v>
      </c>
      <c r="U10" s="40">
        <f>Paramètres!$A$19*Barèmes!U10+Paramètres!$C$19</f>
        <v>78910.891885004763</v>
      </c>
      <c r="V10" s="40">
        <f>Paramètres!$A$19*Barèmes!V10+Paramètres!$C$19</f>
        <v>92561.661057730802</v>
      </c>
      <c r="W10" s="40">
        <f>Paramètres!$A$19*Barèmes!W10+Paramètres!$C$19</f>
        <v>90887.590705527153</v>
      </c>
      <c r="X10" s="40">
        <f>Paramètres!$A$19*Barèmes!X10+Paramètres!$C$19</f>
        <v>92677.782935439944</v>
      </c>
      <c r="Y10" s="40">
        <f>Paramètres!$A$19*Barèmes!Y10+Paramètres!$C$19</f>
        <v>98174.17837746616</v>
      </c>
      <c r="Z10" s="40">
        <f>Paramètres!$A$19*Barèmes!Z10+Paramètres!$C$19</f>
        <v>110273.20700036593</v>
      </c>
      <c r="AA10" s="40">
        <f>Paramètres!$A$19*Barèmes!AA10+Paramètres!$C$19</f>
        <v>125913.3272885826</v>
      </c>
      <c r="AB10" s="40">
        <f>Paramètres!$A$19*Barèmes!AB10+Paramètres!$C$19</f>
        <v>124882.37868263038</v>
      </c>
      <c r="AC10" s="40">
        <f>Paramètres!$A$19*Barèmes!AC10+Paramètres!$C$19</f>
        <v>126672.5949742667</v>
      </c>
      <c r="AD10" s="40">
        <f>Paramètres!$A$19*Barèmes!AD10+Paramètres!$C$19</f>
        <v>147149.12169007034</v>
      </c>
      <c r="AE10" s="40">
        <f>Paramètres!$A$19*Barèmes!AE10+Paramètres!$C$19</f>
        <v>140088.25704647557</v>
      </c>
      <c r="AF10" s="41">
        <f>Paramètres!$A$19*Barèmes!AF10+Paramètres!$C$19</f>
        <v>160564.78376227926</v>
      </c>
      <c r="AH10" s="3"/>
      <c r="AI10" s="3"/>
      <c r="AJ10" s="3"/>
    </row>
    <row r="11" spans="1:36" ht="19.5" customHeight="1">
      <c r="A11" s="51">
        <v>9</v>
      </c>
      <c r="B11" s="40">
        <f>Paramètres!$A$19*Barèmes!B11+Paramètres!$B$19*Paramètres!$D$19+Paramètres!$C$19</f>
        <v>36268.549406306534</v>
      </c>
      <c r="C11" s="40">
        <f>Paramètres!$A$19*Barèmes!C11+Paramètres!$B$19*Paramètres!$E$19+Paramètres!$C$19</f>
        <v>41922.15684681978</v>
      </c>
      <c r="D11" s="40">
        <f>Paramètres!$A$19*Barèmes!D11+Paramètres!$B$19*Paramètres!$E$19+Paramètres!$C$19</f>
        <v>45531.415374869779</v>
      </c>
      <c r="E11" s="40">
        <f>Paramètres!$A$19*Barèmes!E11+Paramètres!$C$19</f>
        <v>49087.901470133358</v>
      </c>
      <c r="F11" s="40">
        <f>Paramètres!$A$19*Barèmes!F11+Paramètres!$B$19*Paramètres!$D$19+Paramètres!$C$19</f>
        <v>41161.693377954478</v>
      </c>
      <c r="G11" s="40">
        <f>Paramètres!$A$19*Barèmes!G11+Paramètres!$C$19</f>
        <v>47318.065458318779</v>
      </c>
      <c r="H11" s="40">
        <f>Paramètres!$A$19*Barèmes!H11+Paramètres!$C$19</f>
        <v>53333.496338402118</v>
      </c>
      <c r="I11" s="40">
        <f>Paramètres!$A$19*Barèmes!I11+Paramètres!$C$19</f>
        <v>59159.561454380426</v>
      </c>
      <c r="J11" s="40">
        <f>Paramètres!$A$19*Barèmes!J11+Paramètres!$C$19</f>
        <v>50272.580427656983</v>
      </c>
      <c r="K11" s="40">
        <f>Paramètres!$A$19*Barèmes!K11+Paramètres!$C$19</f>
        <v>58222.694187392714</v>
      </c>
      <c r="L11" s="40">
        <f>Paramètres!$A$19*Barèmes!L11+Paramètres!$C$19</f>
        <v>53186.358899075276</v>
      </c>
      <c r="M11" s="40">
        <f>Paramètres!$A$19*Barèmes!M11+Paramètres!$C$19</f>
        <v>58720.555308751944</v>
      </c>
      <c r="N11" s="40">
        <f>Paramètres!$A$19*Barèmes!N11+Paramètres!$C$19</f>
        <v>59201.789779158607</v>
      </c>
      <c r="O11" s="40">
        <f>Paramètres!$A$19*Barèmes!O11+Paramètres!$C$19</f>
        <v>64735.986188835275</v>
      </c>
      <c r="P11" s="40">
        <f>Paramètres!$A$19*Barèmes!P11+Paramètres!$C$19</f>
        <v>66759.408704830668</v>
      </c>
      <c r="Q11" s="40">
        <f>Paramètres!$A$19*Barèmes!Q11+Paramètres!$C$19</f>
        <v>63771.135137393416</v>
      </c>
      <c r="R11" s="40">
        <f>Paramètres!$A$19*Barèmes!R11+Paramètres!$C$19</f>
        <v>77021.324736952985</v>
      </c>
      <c r="S11" s="40">
        <f>Paramètres!$A$19*Barèmes!S11+Paramètres!$C$19</f>
        <v>75626.875673779112</v>
      </c>
      <c r="T11" s="40">
        <f>Paramètres!$A$19*Barèmes!T11+Paramètres!$C$19</f>
        <v>88850.573315742775</v>
      </c>
      <c r="U11" s="40">
        <f>Paramètres!$A$19*Barèmes!U11+Paramètres!$C$19</f>
        <v>81642.306553862436</v>
      </c>
      <c r="V11" s="40">
        <f>Paramètres!$A$19*Barèmes!V11+Paramètres!$C$19</f>
        <v>94866.004195826084</v>
      </c>
      <c r="W11" s="40">
        <f>Paramètres!$A$19*Barèmes!W11+Paramètres!$C$19</f>
        <v>93920.234091135892</v>
      </c>
      <c r="X11" s="40">
        <f>Paramètres!$A$19*Barèmes!X11+Paramètres!$C$19</f>
        <v>95710.426321048668</v>
      </c>
      <c r="Y11" s="40">
        <f>Paramètres!$A$19*Barèmes!Y11+Paramètres!$C$19</f>
        <v>101206.8217630749</v>
      </c>
      <c r="Z11" s="40">
        <f>Paramètres!$A$19*Barèmes!Z11+Paramètres!$C$19</f>
        <v>113305.85038597467</v>
      </c>
      <c r="AA11" s="40">
        <f>Paramètres!$A$19*Barèmes!AA11+Paramètres!$C$19</f>
        <v>128945.97067419134</v>
      </c>
      <c r="AB11" s="40">
        <f>Paramètres!$A$19*Barèmes!AB11+Paramètres!$C$19</f>
        <v>128752.15349123503</v>
      </c>
      <c r="AC11" s="40">
        <f>Paramètres!$A$19*Barèmes!AC11+Paramètres!$C$19</f>
        <v>130542.36978287133</v>
      </c>
      <c r="AD11" s="40">
        <f>Paramètres!$A$19*Barèmes!AD11+Paramètres!$C$19</f>
        <v>151018.89649867499</v>
      </c>
      <c r="AE11" s="40">
        <f>Paramètres!$A$19*Barèmes!AE11+Paramètres!$C$19</f>
        <v>143958.03185508022</v>
      </c>
      <c r="AF11" s="41">
        <f>Paramètres!$A$19*Barèmes!AF11+Paramètres!$C$19</f>
        <v>164434.55857088388</v>
      </c>
      <c r="AH11" s="3"/>
      <c r="AI11" s="3"/>
      <c r="AJ11" s="3"/>
    </row>
    <row r="12" spans="1:36" ht="19.5" customHeight="1">
      <c r="A12" s="51">
        <v>10</v>
      </c>
      <c r="B12" s="40">
        <f>Paramètres!$A$19*Barèmes!B12+Paramètres!$B$19*Paramètres!$D$19+Paramètres!$C$19</f>
        <v>36268.549406306534</v>
      </c>
      <c r="C12" s="40">
        <f>Paramètres!$A$19*Barèmes!C12+Paramètres!$B$19*Paramètres!$E$19+Paramètres!$C$19</f>
        <v>41922.15684681978</v>
      </c>
      <c r="D12" s="40">
        <f>Paramètres!$A$19*Barèmes!D12+Paramètres!$B$19*Paramètres!$E$19+Paramètres!$C$19</f>
        <v>45531.415374869779</v>
      </c>
      <c r="E12" s="40">
        <f>Paramètres!$A$19*Barèmes!E12+Paramètres!$C$19</f>
        <v>49087.901470133358</v>
      </c>
      <c r="F12" s="40">
        <f>Paramètres!$A$19*Barèmes!F12+Paramètres!$B$19*Paramètres!$D$19+Paramètres!$C$19</f>
        <v>41161.693377954478</v>
      </c>
      <c r="G12" s="40">
        <f>Paramètres!$A$19*Barèmes!G12+Paramètres!$C$19</f>
        <v>47318.065458318779</v>
      </c>
      <c r="H12" s="40">
        <f>Paramètres!$A$19*Barèmes!H12+Paramètres!$C$19</f>
        <v>53333.496338402118</v>
      </c>
      <c r="I12" s="40">
        <f>Paramètres!$A$19*Barèmes!I12+Paramètres!$C$19</f>
        <v>59159.561454380426</v>
      </c>
      <c r="J12" s="40">
        <f>Paramètres!$A$19*Barèmes!J12+Paramètres!$C$19</f>
        <v>50272.580427656983</v>
      </c>
      <c r="K12" s="40">
        <f>Paramètres!$A$19*Barèmes!K12+Paramètres!$C$19</f>
        <v>58222.694187392714</v>
      </c>
      <c r="L12" s="40">
        <f>Paramètres!$A$19*Barèmes!L12+Paramètres!$C$19</f>
        <v>53186.358899075276</v>
      </c>
      <c r="M12" s="40">
        <f>Paramètres!$A$19*Barèmes!M12+Paramètres!$C$19</f>
        <v>58720.555308751944</v>
      </c>
      <c r="N12" s="40">
        <f>Paramètres!$A$19*Barèmes!N12+Paramètres!$C$19</f>
        <v>59201.789779158607</v>
      </c>
      <c r="O12" s="40">
        <f>Paramètres!$A$19*Barèmes!O12+Paramètres!$C$19</f>
        <v>64735.986188835275</v>
      </c>
      <c r="P12" s="40">
        <f>Paramètres!$A$19*Barèmes!P12+Paramètres!$C$19</f>
        <v>66759.408704830668</v>
      </c>
      <c r="Q12" s="40">
        <f>Paramètres!$A$19*Barèmes!Q12+Paramètres!$C$19</f>
        <v>63771.135137393416</v>
      </c>
      <c r="R12" s="40">
        <f>Paramètres!$A$19*Barèmes!R12+Paramètres!$C$19</f>
        <v>77021.324736952985</v>
      </c>
      <c r="S12" s="40">
        <f>Paramètres!$A$19*Barèmes!S12+Paramètres!$C$19</f>
        <v>75626.875673779112</v>
      </c>
      <c r="T12" s="40">
        <f>Paramètres!$A$19*Barèmes!T12+Paramètres!$C$19</f>
        <v>88850.573315742775</v>
      </c>
      <c r="U12" s="40">
        <f>Paramètres!$A$19*Barèmes!U12+Paramètres!$C$19</f>
        <v>81642.306553862436</v>
      </c>
      <c r="V12" s="40">
        <f>Paramètres!$A$19*Barèmes!V12+Paramètres!$C$19</f>
        <v>94866.004195826084</v>
      </c>
      <c r="W12" s="40">
        <f>Paramètres!$A$19*Barèmes!W12+Paramètres!$C$19</f>
        <v>93920.234091135892</v>
      </c>
      <c r="X12" s="40">
        <f>Paramètres!$A$19*Barèmes!X12+Paramètres!$C$19</f>
        <v>95710.426321048668</v>
      </c>
      <c r="Y12" s="40">
        <f>Paramètres!$A$19*Barèmes!Y12+Paramètres!$C$19</f>
        <v>101206.8217630749</v>
      </c>
      <c r="Z12" s="40">
        <f>Paramètres!$A$19*Barèmes!Z12+Paramètres!$C$19</f>
        <v>113305.85038597467</v>
      </c>
      <c r="AA12" s="40">
        <f>Paramètres!$A$19*Barèmes!AA12+Paramètres!$C$19</f>
        <v>128945.97067419134</v>
      </c>
      <c r="AB12" s="40">
        <f>Paramètres!$A$19*Barèmes!AB12+Paramètres!$C$19</f>
        <v>128752.15349123503</v>
      </c>
      <c r="AC12" s="40">
        <f>Paramètres!$A$19*Barèmes!AC12+Paramètres!$C$19</f>
        <v>130542.36978287133</v>
      </c>
      <c r="AD12" s="40">
        <f>Paramètres!$A$19*Barèmes!AD12+Paramètres!$C$19</f>
        <v>151018.89649867499</v>
      </c>
      <c r="AE12" s="40">
        <f>Paramètres!$A$19*Barèmes!AE12+Paramètres!$C$19</f>
        <v>143958.03185508022</v>
      </c>
      <c r="AF12" s="41">
        <f>Paramètres!$A$19*Barèmes!AF12+Paramètres!$C$19</f>
        <v>164434.55857088388</v>
      </c>
      <c r="AH12" s="3"/>
      <c r="AI12" s="3"/>
      <c r="AJ12" s="3"/>
    </row>
    <row r="13" spans="1:36" ht="19.5" customHeight="1">
      <c r="A13" s="51">
        <v>11</v>
      </c>
      <c r="B13" s="40">
        <f>Paramètres!$A$19*Barèmes!B13+Paramètres!$B$19*Paramètres!$D$19+Paramètres!$C$19</f>
        <v>36736.958978076866</v>
      </c>
      <c r="C13" s="40">
        <f>Paramètres!$A$19*Barèmes!C13+Paramètres!$B$19*Paramètres!$E$19+Paramètres!$C$19</f>
        <v>42390.566418590104</v>
      </c>
      <c r="D13" s="40">
        <f>Paramètres!$A$19*Barèmes!D13+Paramètres!$B$19*Paramètres!$E$19+Paramètres!$C$19</f>
        <v>45999.824946640103</v>
      </c>
      <c r="E13" s="40">
        <f>Paramètres!$A$19*Barèmes!E13+Paramètres!$C$19</f>
        <v>49556.311041903682</v>
      </c>
      <c r="F13" s="40">
        <f>Paramètres!$A$19*Barèmes!F13+Paramètres!$B$19*Paramètres!$E$19+Paramètres!$C$19</f>
        <v>42090.612973185634</v>
      </c>
      <c r="G13" s="40">
        <f>Paramètres!$A$19*Barèmes!G13+Paramètres!$C$19</f>
        <v>49032.800123271816</v>
      </c>
      <c r="H13" s="40">
        <f>Paramètres!$A$19*Barèmes!H13+Paramètres!$C$19</f>
        <v>55048.231003355148</v>
      </c>
      <c r="I13" s="40">
        <f>Paramètres!$A$19*Barèmes!I13+Paramètres!$C$19</f>
        <v>60874.296119333456</v>
      </c>
      <c r="J13" s="40">
        <f>Paramètres!$A$19*Barèmes!J13+Paramètres!$C$19</f>
        <v>51890.274161652509</v>
      </c>
      <c r="K13" s="40">
        <f>Paramètres!$A$19*Barèmes!K13+Paramètres!$C$19</f>
        <v>59840.387921388246</v>
      </c>
      <c r="L13" s="40">
        <f>Paramètres!$A$19*Barèmes!L13+Paramètres!$C$19</f>
        <v>54804.052633070809</v>
      </c>
      <c r="M13" s="40">
        <f>Paramètres!$A$19*Barèmes!M13+Paramètres!$C$19</f>
        <v>60338.249042747477</v>
      </c>
      <c r="N13" s="40">
        <f>Paramètres!$A$19*Barèmes!N13+Paramètres!$C$19</f>
        <v>60819.48351315414</v>
      </c>
      <c r="O13" s="40">
        <f>Paramètres!$A$19*Barèmes!O13+Paramètres!$C$19</f>
        <v>66353.679922830808</v>
      </c>
      <c r="P13" s="40">
        <f>Paramètres!$A$19*Barèmes!P13+Paramètres!$C$19</f>
        <v>68377.102438826201</v>
      </c>
      <c r="Q13" s="40">
        <f>Paramètres!$A$19*Barèmes!Q13+Paramètres!$C$19</f>
        <v>66075.478275488698</v>
      </c>
      <c r="R13" s="40">
        <f>Paramètres!$A$19*Barèmes!R13+Paramètres!$C$19</f>
        <v>79325.667875048268</v>
      </c>
      <c r="S13" s="40">
        <f>Paramètres!$A$19*Barèmes!S13+Paramètres!$C$19</f>
        <v>78358.290342636785</v>
      </c>
      <c r="T13" s="40">
        <f>Paramètres!$A$19*Barèmes!T13+Paramètres!$C$19</f>
        <v>91154.916453838057</v>
      </c>
      <c r="U13" s="40">
        <f>Paramètres!$A$19*Barèmes!U13+Paramètres!$C$19</f>
        <v>84373.721222720109</v>
      </c>
      <c r="V13" s="40">
        <f>Paramètres!$A$19*Barèmes!V13+Paramètres!$C$19</f>
        <v>97170.347333921367</v>
      </c>
      <c r="W13" s="40">
        <f>Paramètres!$A$19*Barèmes!W13+Paramètres!$C$19</f>
        <v>96952.877476744616</v>
      </c>
      <c r="X13" s="40">
        <f>Paramètres!$A$19*Barèmes!X13+Paramètres!$C$19</f>
        <v>98743.069706657407</v>
      </c>
      <c r="Y13" s="40">
        <f>Paramètres!$A$19*Barèmes!Y13+Paramètres!$C$19</f>
        <v>104239.46514868364</v>
      </c>
      <c r="Z13" s="40">
        <f>Paramètres!$A$19*Barèmes!Z13+Paramètres!$C$19</f>
        <v>116338.49377158341</v>
      </c>
      <c r="AA13" s="40">
        <f>Paramètres!$A$19*Barèmes!AA13+Paramètres!$C$19</f>
        <v>131978.61405980008</v>
      </c>
      <c r="AB13" s="40">
        <f>Paramètres!$A$19*Barèmes!AB13+Paramètres!$C$19</f>
        <v>132621.92829983967</v>
      </c>
      <c r="AC13" s="40">
        <f>Paramètres!$A$19*Barèmes!AC13+Paramètres!$C$19</f>
        <v>134412.14459147595</v>
      </c>
      <c r="AD13" s="40">
        <f>Paramètres!$A$19*Barèmes!AD13+Paramètres!$C$19</f>
        <v>154888.67130727964</v>
      </c>
      <c r="AE13" s="40">
        <f>Paramètres!$A$19*Barèmes!AE13+Paramètres!$C$19</f>
        <v>147827.80666368487</v>
      </c>
      <c r="AF13" s="41">
        <f>Paramètres!$A$19*Barèmes!AF13+Paramètres!$C$19</f>
        <v>168304.33337948853</v>
      </c>
      <c r="AH13" s="3"/>
      <c r="AI13" s="3"/>
      <c r="AJ13" s="3"/>
    </row>
    <row r="14" spans="1:36" ht="19.5" customHeight="1">
      <c r="A14" s="51">
        <v>12</v>
      </c>
      <c r="B14" s="40">
        <f>Paramètres!$A$19*Barèmes!B14+Paramètres!$B$19*Paramètres!$D$19+Paramètres!$C$19</f>
        <v>37339.416411578968</v>
      </c>
      <c r="C14" s="40">
        <f>Paramètres!$A$19*Barèmes!C14+Paramètres!$B$19*Paramètres!$E$19+Paramètres!$C$19</f>
        <v>42993.023852092214</v>
      </c>
      <c r="D14" s="40">
        <f>Paramètres!$A$19*Barèmes!D14+Paramètres!$B$19*Paramètres!$E$19+Paramètres!$C$19</f>
        <v>46602.282380142213</v>
      </c>
      <c r="E14" s="40">
        <f>Paramètres!$A$19*Barèmes!E14+Paramètres!$C$19</f>
        <v>50158.768475405792</v>
      </c>
      <c r="F14" s="40">
        <f>Paramètres!$A$19*Barèmes!F14+Paramètres!$B$19*Paramètres!$E$19+Paramètres!$C$19</f>
        <v>42693.070406687744</v>
      </c>
      <c r="G14" s="40">
        <f>Paramètres!$A$19*Barèmes!G14+Paramètres!$C$19</f>
        <v>49635.257556773926</v>
      </c>
      <c r="H14" s="40">
        <f>Paramètres!$A$19*Barèmes!H14+Paramètres!$C$19</f>
        <v>55650.688436857257</v>
      </c>
      <c r="I14" s="40">
        <f>Paramètres!$A$19*Barèmes!I14+Paramètres!$C$19</f>
        <v>61476.753552835566</v>
      </c>
      <c r="J14" s="40">
        <f>Paramètres!$A$19*Barèmes!J14+Paramètres!$C$19</f>
        <v>52492.731595154612</v>
      </c>
      <c r="K14" s="40">
        <f>Paramètres!$A$19*Barèmes!K14+Paramètres!$C$19</f>
        <v>60442.845354890349</v>
      </c>
      <c r="L14" s="40">
        <f>Paramètres!$A$19*Barèmes!L14+Paramètres!$C$19</f>
        <v>55406.510066572919</v>
      </c>
      <c r="M14" s="40">
        <f>Paramètres!$A$19*Barèmes!M14+Paramètres!$C$19</f>
        <v>60940.706476249579</v>
      </c>
      <c r="N14" s="40">
        <f>Paramètres!$A$19*Barèmes!N14+Paramètres!$C$19</f>
        <v>61421.94094665625</v>
      </c>
      <c r="O14" s="40">
        <f>Paramètres!$A$19*Barèmes!O14+Paramètres!$C$19</f>
        <v>66956.137356332925</v>
      </c>
      <c r="P14" s="40">
        <f>Paramètres!$A$19*Barèmes!P14+Paramètres!$C$19</f>
        <v>68979.559872328304</v>
      </c>
      <c r="Q14" s="40">
        <f>Paramètres!$A$19*Barèmes!Q14+Paramètres!$C$19</f>
        <v>66677.935708990815</v>
      </c>
      <c r="R14" s="40">
        <f>Paramètres!$A$19*Barèmes!R14+Paramètres!$C$19</f>
        <v>79928.12530855037</v>
      </c>
      <c r="S14" s="40">
        <f>Paramètres!$A$19*Barèmes!S14+Paramètres!$C$19</f>
        <v>78960.747776138887</v>
      </c>
      <c r="T14" s="40">
        <f>Paramètres!$A$19*Barèmes!T14+Paramètres!$C$19</f>
        <v>91757.37388734016</v>
      </c>
      <c r="U14" s="40">
        <f>Paramètres!$A$19*Barèmes!U14+Paramètres!$C$19</f>
        <v>84976.178656222211</v>
      </c>
      <c r="V14" s="40">
        <f>Paramètres!$A$19*Barèmes!V14+Paramètres!$C$19</f>
        <v>97772.804767423469</v>
      </c>
      <c r="W14" s="40">
        <f>Paramètres!$A$19*Barèmes!W14+Paramètres!$C$19</f>
        <v>97555.334910246718</v>
      </c>
      <c r="X14" s="40">
        <f>Paramètres!$A$19*Barèmes!X14+Paramètres!$C$19</f>
        <v>99345.527140159509</v>
      </c>
      <c r="Y14" s="40">
        <f>Paramètres!$A$19*Barèmes!Y14+Paramètres!$C$19</f>
        <v>104841.92258218573</v>
      </c>
      <c r="Z14" s="40">
        <f>Paramètres!$A$19*Barèmes!Z14+Paramètres!$C$19</f>
        <v>116940.95120508551</v>
      </c>
      <c r="AA14" s="40">
        <f>Paramètres!$A$19*Barèmes!AA14+Paramètres!$C$19</f>
        <v>132581.07149330215</v>
      </c>
      <c r="AB14" s="40">
        <f>Paramètres!$A$19*Barèmes!AB14+Paramètres!$C$19</f>
        <v>133224.38573334177</v>
      </c>
      <c r="AC14" s="40">
        <f>Paramètres!$A$19*Barèmes!AC14+Paramètres!$C$19</f>
        <v>135014.60202497806</v>
      </c>
      <c r="AD14" s="40">
        <f>Paramètres!$A$19*Barèmes!AD14+Paramètres!$C$19</f>
        <v>155491.12874078174</v>
      </c>
      <c r="AE14" s="40">
        <f>Paramètres!$A$19*Barèmes!AE14+Paramètres!$C$19</f>
        <v>148430.26409718697</v>
      </c>
      <c r="AF14" s="41">
        <f>Paramètres!$A$19*Barèmes!AF14+Paramètres!$C$19</f>
        <v>168906.7908129906</v>
      </c>
      <c r="AH14" s="3"/>
      <c r="AI14" s="3"/>
      <c r="AJ14" s="3"/>
    </row>
    <row r="15" spans="1:36" ht="19.5" customHeight="1">
      <c r="A15" s="51">
        <v>13</v>
      </c>
      <c r="B15" s="40">
        <f>Paramètres!$A$19*Barèmes!B15+Paramètres!$B$19*Paramètres!$D$19+Paramètres!$C$19</f>
        <v>37807.825983349299</v>
      </c>
      <c r="C15" s="40">
        <f>Paramètres!$A$19*Barèmes!C15+Paramètres!$B$19*Paramètres!$E$19+Paramètres!$C$19</f>
        <v>43461.433423862538</v>
      </c>
      <c r="D15" s="40">
        <f>Paramètres!$A$19*Barèmes!D15+Paramètres!$C$19</f>
        <v>46284.85505035564</v>
      </c>
      <c r="E15" s="40">
        <f>Paramètres!$A$19*Barèmes!E15+Paramètres!$C$19</f>
        <v>50627.178047176116</v>
      </c>
      <c r="F15" s="40">
        <f>Paramètres!$A$19*Barèmes!F15+Paramètres!$B$19*Paramètres!$E$19+Paramètres!$C$19</f>
        <v>44193.559485415732</v>
      </c>
      <c r="G15" s="40">
        <f>Paramètres!$A$19*Barèmes!G15+Paramètres!$C$19</f>
        <v>51135.746635501906</v>
      </c>
      <c r="H15" s="40">
        <f>Paramètres!$A$19*Barèmes!H15+Paramètres!$C$19</f>
        <v>57151.177515585237</v>
      </c>
      <c r="I15" s="40">
        <f>Paramètres!$A$19*Barèmes!I15+Paramètres!$C$19</f>
        <v>62977.242631563546</v>
      </c>
      <c r="J15" s="40">
        <f>Paramètres!$A$19*Barèmes!J15+Paramètres!$C$19</f>
        <v>53908.282789855824</v>
      </c>
      <c r="K15" s="40">
        <f>Paramètres!$A$19*Barèmes!K15+Paramètres!$C$19</f>
        <v>61858.396549591555</v>
      </c>
      <c r="L15" s="40">
        <f>Paramètres!$A$19*Barèmes!L15+Paramètres!$C$19</f>
        <v>56822.061261274124</v>
      </c>
      <c r="M15" s="40">
        <f>Paramètres!$A$19*Barèmes!M15+Paramètres!$C$19</f>
        <v>62356.257670950792</v>
      </c>
      <c r="N15" s="40">
        <f>Paramètres!$A$19*Barèmes!N15+Paramètres!$C$19</f>
        <v>62837.492141357456</v>
      </c>
      <c r="O15" s="40">
        <f>Paramètres!$A$19*Barèmes!O15+Paramètres!$C$19</f>
        <v>68371.688551034138</v>
      </c>
      <c r="P15" s="40">
        <f>Paramètres!$A$19*Barèmes!P15+Paramètres!$C$19</f>
        <v>70395.111067029517</v>
      </c>
      <c r="Q15" s="40">
        <f>Paramètres!$A$19*Barèmes!Q15+Paramètres!$C$19</f>
        <v>68982.278847086098</v>
      </c>
      <c r="R15" s="40">
        <f>Paramètres!$A$19*Barèmes!R15+Paramètres!$C$19</f>
        <v>82232.468446645653</v>
      </c>
      <c r="S15" s="40">
        <f>Paramètres!$A$19*Barèmes!S15+Paramètres!$C$19</f>
        <v>81692.162444996575</v>
      </c>
      <c r="T15" s="40">
        <f>Paramètres!$A$19*Barèmes!T15+Paramètres!$C$19</f>
        <v>94061.717025435442</v>
      </c>
      <c r="U15" s="40">
        <f>Paramètres!$A$19*Barèmes!U15+Paramètres!$C$19</f>
        <v>87707.593325079884</v>
      </c>
      <c r="V15" s="40">
        <f>Paramètres!$A$19*Barèmes!V15+Paramètres!$C$19</f>
        <v>100077.14790551875</v>
      </c>
      <c r="W15" s="40">
        <f>Paramètres!$A$19*Barèmes!W15+Paramètres!$C$19</f>
        <v>100587.97829585546</v>
      </c>
      <c r="X15" s="40">
        <f>Paramètres!$A$19*Barèmes!X15+Paramètres!$C$19</f>
        <v>102378.17052576823</v>
      </c>
      <c r="Y15" s="40">
        <f>Paramètres!$A$19*Barèmes!Y15+Paramètres!$C$19</f>
        <v>107874.56596779446</v>
      </c>
      <c r="Z15" s="40">
        <f>Paramètres!$A$19*Barèmes!Z15+Paramètres!$C$19</f>
        <v>119973.59459069424</v>
      </c>
      <c r="AA15" s="40">
        <f>Paramètres!$A$19*Barèmes!AA15+Paramètres!$C$19</f>
        <v>135613.71487891089</v>
      </c>
      <c r="AB15" s="40">
        <f>Paramètres!$A$19*Barèmes!AB15+Paramètres!$C$19</f>
        <v>137094.16054194639</v>
      </c>
      <c r="AC15" s="40">
        <f>Paramètres!$A$19*Barèmes!AC15+Paramètres!$C$19</f>
        <v>138884.3768335827</v>
      </c>
      <c r="AD15" s="40">
        <f>Paramètres!$A$19*Barèmes!AD15+Paramètres!$C$19</f>
        <v>159360.90354938636</v>
      </c>
      <c r="AE15" s="40">
        <f>Paramètres!$A$19*Barèmes!AE15+Paramètres!$C$19</f>
        <v>152300.03890579162</v>
      </c>
      <c r="AF15" s="41">
        <f>Paramètres!$A$19*Barèmes!AF15+Paramètres!$C$19</f>
        <v>172776.56562159528</v>
      </c>
      <c r="AH15" s="3"/>
      <c r="AI15" s="3"/>
      <c r="AJ15" s="3"/>
    </row>
    <row r="16" spans="1:36" ht="19.5" customHeight="1">
      <c r="A16" s="51">
        <v>14</v>
      </c>
      <c r="B16" s="40">
        <f>Paramètres!$A$19*Barèmes!B16+Paramètres!$B$19*Paramètres!$D$19+Paramètres!$C$19</f>
        <v>37807.825983349299</v>
      </c>
      <c r="C16" s="40">
        <f>Paramètres!$A$19*Barèmes!C16+Paramètres!$B$19*Paramètres!$E$19+Paramètres!$C$19</f>
        <v>43461.433423862538</v>
      </c>
      <c r="D16" s="40">
        <f>Paramètres!$A$19*Barèmes!D16+Paramètres!$C$19</f>
        <v>46284.85505035564</v>
      </c>
      <c r="E16" s="40">
        <f>Paramètres!$A$19*Barèmes!E16+Paramètres!$C$19</f>
        <v>50627.178047176116</v>
      </c>
      <c r="F16" s="40">
        <f>Paramètres!$A$19*Barèmes!F16+Paramètres!$B$19*Paramètres!$E$19+Paramètres!$C$19</f>
        <v>44193.559485415732</v>
      </c>
      <c r="G16" s="40">
        <f>Paramètres!$A$19*Barèmes!G16+Paramètres!$C$19</f>
        <v>51135.746635501906</v>
      </c>
      <c r="H16" s="40">
        <f>Paramètres!$A$19*Barèmes!H16+Paramètres!$C$19</f>
        <v>57151.177515585237</v>
      </c>
      <c r="I16" s="40">
        <f>Paramètres!$A$19*Barèmes!I16+Paramètres!$C$19</f>
        <v>62977.242631563546</v>
      </c>
      <c r="J16" s="40">
        <f>Paramètres!$A$19*Barèmes!J16+Paramètres!$C$19</f>
        <v>53908.282789855824</v>
      </c>
      <c r="K16" s="40">
        <f>Paramètres!$A$19*Barèmes!K16+Paramètres!$C$19</f>
        <v>61858.396549591555</v>
      </c>
      <c r="L16" s="40">
        <f>Paramètres!$A$19*Barèmes!L16+Paramètres!$C$19</f>
        <v>56822.061261274124</v>
      </c>
      <c r="M16" s="40">
        <f>Paramètres!$A$19*Barèmes!M16+Paramètres!$C$19</f>
        <v>62356.257670950792</v>
      </c>
      <c r="N16" s="40">
        <f>Paramètres!$A$19*Barèmes!N16+Paramètres!$C$19</f>
        <v>62837.492141357456</v>
      </c>
      <c r="O16" s="40">
        <f>Paramètres!$A$19*Barèmes!O16+Paramètres!$C$19</f>
        <v>68371.688551034138</v>
      </c>
      <c r="P16" s="40">
        <f>Paramètres!$A$19*Barèmes!P16+Paramètres!$C$19</f>
        <v>70395.111067029517</v>
      </c>
      <c r="Q16" s="40">
        <f>Paramètres!$A$19*Barèmes!Q16+Paramètres!$C$19</f>
        <v>68982.278847086098</v>
      </c>
      <c r="R16" s="40">
        <f>Paramètres!$A$19*Barèmes!R16+Paramètres!$C$19</f>
        <v>82232.468446645653</v>
      </c>
      <c r="S16" s="40">
        <f>Paramètres!$A$19*Barèmes!S16+Paramètres!$C$19</f>
        <v>81692.162444996575</v>
      </c>
      <c r="T16" s="40">
        <f>Paramètres!$A$19*Barèmes!T16+Paramètres!$C$19</f>
        <v>94061.717025435442</v>
      </c>
      <c r="U16" s="40">
        <f>Paramètres!$A$19*Barèmes!U16+Paramètres!$C$19</f>
        <v>87707.593325079884</v>
      </c>
      <c r="V16" s="40">
        <f>Paramètres!$A$19*Barèmes!V16+Paramètres!$C$19</f>
        <v>100077.14790551875</v>
      </c>
      <c r="W16" s="40">
        <f>Paramètres!$A$19*Barèmes!W16+Paramètres!$C$19</f>
        <v>100587.97829585546</v>
      </c>
      <c r="X16" s="40">
        <f>Paramètres!$A$19*Barèmes!X16+Paramètres!$C$19</f>
        <v>102378.17052576823</v>
      </c>
      <c r="Y16" s="40">
        <f>Paramètres!$A$19*Barèmes!Y16+Paramètres!$C$19</f>
        <v>107874.56596779446</v>
      </c>
      <c r="Z16" s="40">
        <f>Paramètres!$A$19*Barèmes!Z16+Paramètres!$C$19</f>
        <v>119973.59459069424</v>
      </c>
      <c r="AA16" s="40">
        <f>Paramètres!$A$19*Barèmes!AA16+Paramètres!$C$19</f>
        <v>135613.71487891089</v>
      </c>
      <c r="AB16" s="40">
        <f>Paramètres!$A$19*Barèmes!AB16+Paramètres!$C$19</f>
        <v>137094.16054194639</v>
      </c>
      <c r="AC16" s="40">
        <f>Paramètres!$A$19*Barèmes!AC16+Paramètres!$C$19</f>
        <v>138884.3768335827</v>
      </c>
      <c r="AD16" s="40">
        <f>Paramètres!$A$19*Barèmes!AD16+Paramètres!$C$19</f>
        <v>159360.90354938636</v>
      </c>
      <c r="AE16" s="40">
        <f>Paramètres!$A$19*Barèmes!AE16+Paramètres!$C$19</f>
        <v>152300.03890579162</v>
      </c>
      <c r="AF16" s="41">
        <f>Paramètres!$A$19*Barèmes!AF16+Paramètres!$C$19</f>
        <v>172776.56562159528</v>
      </c>
      <c r="AH16" s="3"/>
      <c r="AI16" s="3"/>
      <c r="AJ16" s="3"/>
    </row>
    <row r="17" spans="1:36" ht="19.5" customHeight="1">
      <c r="A17" s="51">
        <v>15</v>
      </c>
      <c r="B17" s="40">
        <f>Paramètres!$A$19*Barèmes!B17+Paramètres!$B$19*Paramètres!$D$19+Paramètres!$C$19</f>
        <v>38449.744643424754</v>
      </c>
      <c r="C17" s="40">
        <f>Paramètres!$A$19*Barèmes!C17+Paramètres!$B$19*Paramètres!$E$19+Paramètres!$C$19</f>
        <v>44103.352083937985</v>
      </c>
      <c r="D17" s="40">
        <f>Paramètres!$A$19*Barèmes!D17+Paramètres!$C$19</f>
        <v>46926.773710431087</v>
      </c>
      <c r="E17" s="40">
        <f>Paramètres!$A$19*Barèmes!E17+Paramètres!$C$19</f>
        <v>51269.096707251563</v>
      </c>
      <c r="F17" s="40">
        <f>Paramètres!$A$19*Barèmes!F17+Paramètres!$B$19*Paramètres!$E$19+Paramètres!$C$19</f>
        <v>45694.048564143712</v>
      </c>
      <c r="G17" s="40">
        <f>Paramètres!$A$19*Barèmes!G17+Paramètres!$C$19</f>
        <v>52636.235714229893</v>
      </c>
      <c r="H17" s="40">
        <f>Paramètres!$A$19*Barèmes!H17+Paramètres!$C$19</f>
        <v>58651.666594313225</v>
      </c>
      <c r="I17" s="40">
        <f>Paramètres!$A$19*Barèmes!I17+Paramètres!$C$19</f>
        <v>64477.731710291533</v>
      </c>
      <c r="J17" s="40">
        <f>Paramètres!$A$19*Barèmes!J17+Paramètres!$C$19</f>
        <v>55323.83398455703</v>
      </c>
      <c r="K17" s="40">
        <f>Paramètres!$A$19*Barèmes!K17+Paramètres!$C$19</f>
        <v>63273.947744292775</v>
      </c>
      <c r="L17" s="40">
        <f>Paramètres!$A$19*Barèmes!L17+Paramètres!$C$19</f>
        <v>58237.61245597533</v>
      </c>
      <c r="M17" s="40">
        <f>Paramètres!$A$19*Barèmes!M17+Paramètres!$C$19</f>
        <v>63771.808865651998</v>
      </c>
      <c r="N17" s="40">
        <f>Paramètres!$A$19*Barèmes!N17+Paramètres!$C$19</f>
        <v>64253.043336058669</v>
      </c>
      <c r="O17" s="40">
        <f>Paramètres!$A$19*Barèmes!O17+Paramètres!$C$19</f>
        <v>69787.239745735336</v>
      </c>
      <c r="P17" s="40">
        <f>Paramètres!$A$19*Barèmes!P17+Paramètres!$C$19</f>
        <v>71810.662261730729</v>
      </c>
      <c r="Q17" s="40">
        <f>Paramètres!$A$19*Barèmes!Q17+Paramètres!$C$19</f>
        <v>71286.62198518138</v>
      </c>
      <c r="R17" s="40">
        <f>Paramètres!$A$19*Barèmes!R17+Paramètres!$C$19</f>
        <v>84536.811584740935</v>
      </c>
      <c r="S17" s="40">
        <f>Paramètres!$A$19*Barèmes!S17+Paramètres!$C$19</f>
        <v>84423.577113854248</v>
      </c>
      <c r="T17" s="40">
        <f>Paramètres!$A$19*Barèmes!T17+Paramètres!$C$19</f>
        <v>96366.060163530725</v>
      </c>
      <c r="U17" s="40">
        <f>Paramètres!$A$19*Barèmes!U17+Paramètres!$C$19</f>
        <v>90439.007993937557</v>
      </c>
      <c r="V17" s="40">
        <f>Paramètres!$A$19*Barèmes!V17+Paramètres!$C$19</f>
        <v>102381.49104361403</v>
      </c>
      <c r="W17" s="40">
        <f>Paramètres!$A$19*Barèmes!W17+Paramètres!$C$19</f>
        <v>103620.6216814642</v>
      </c>
      <c r="X17" s="40">
        <f>Paramètres!$A$19*Barèmes!X17+Paramètres!$C$19</f>
        <v>105410.81391137697</v>
      </c>
      <c r="Y17" s="40">
        <f>Paramètres!$A$19*Barèmes!Y17+Paramètres!$C$19</f>
        <v>110907.2093534032</v>
      </c>
      <c r="Z17" s="40">
        <f>Paramètres!$A$19*Barèmes!Z17+Paramètres!$C$19</f>
        <v>123006.23797630297</v>
      </c>
      <c r="AA17" s="40">
        <f>Paramètres!$A$19*Barèmes!AA17+Paramètres!$C$19</f>
        <v>138646.35826451963</v>
      </c>
      <c r="AB17" s="40">
        <f>Paramètres!$A$19*Barèmes!AB17+Paramètres!$C$19</f>
        <v>140963.93535055104</v>
      </c>
      <c r="AC17" s="40">
        <f>Paramètres!$A$19*Barèmes!AC17+Paramètres!$C$19</f>
        <v>142754.15164218735</v>
      </c>
      <c r="AD17" s="40">
        <f>Paramètres!$A$19*Barèmes!AD17+Paramètres!$C$19</f>
        <v>163230.67835799098</v>
      </c>
      <c r="AE17" s="40">
        <f>Paramètres!$A$19*Barèmes!AE17+Paramètres!$C$19</f>
        <v>156169.81371439624</v>
      </c>
      <c r="AF17" s="41">
        <f>Paramètres!$A$19*Barèmes!AF17+Paramètres!$C$19</f>
        <v>176646.34043019993</v>
      </c>
      <c r="AH17" s="3"/>
      <c r="AI17" s="3"/>
      <c r="AJ17" s="3"/>
    </row>
    <row r="18" spans="1:36" ht="19.5" customHeight="1">
      <c r="A18" s="51">
        <v>16</v>
      </c>
      <c r="B18" s="40">
        <f>Paramètres!$A$19*Barèmes!B18+Paramètres!$B$19*Paramètres!$D$19+Paramètres!$C$19</f>
        <v>38449.744643424754</v>
      </c>
      <c r="C18" s="40">
        <f>Paramètres!$A$19*Barèmes!C18+Paramètres!$B$19*Paramètres!$E$19+Paramètres!$C$19</f>
        <v>44103.352083937985</v>
      </c>
      <c r="D18" s="40">
        <f>Paramètres!$A$19*Barèmes!D18+Paramètres!$C$19</f>
        <v>46926.773710431087</v>
      </c>
      <c r="E18" s="40">
        <f>Paramètres!$A$19*Barèmes!E18+Paramètres!$C$19</f>
        <v>51269.096707251563</v>
      </c>
      <c r="F18" s="40">
        <f>Paramètres!$A$19*Barèmes!F18+Paramètres!$B$19*Paramètres!$E$19+Paramètres!$C$19</f>
        <v>45694.048564143712</v>
      </c>
      <c r="G18" s="40">
        <f>Paramètres!$A$19*Barèmes!G18+Paramètres!$C$19</f>
        <v>52636.235714229893</v>
      </c>
      <c r="H18" s="40">
        <f>Paramètres!$A$19*Barèmes!H18+Paramètres!$C$19</f>
        <v>58651.666594313225</v>
      </c>
      <c r="I18" s="40">
        <f>Paramètres!$A$19*Barèmes!I18+Paramètres!$C$19</f>
        <v>64477.731710291533</v>
      </c>
      <c r="J18" s="40">
        <f>Paramètres!$A$19*Barèmes!J18+Paramètres!$C$19</f>
        <v>55323.83398455703</v>
      </c>
      <c r="K18" s="40">
        <f>Paramètres!$A$19*Barèmes!K18+Paramètres!$C$19</f>
        <v>63273.947744292775</v>
      </c>
      <c r="L18" s="40">
        <f>Paramètres!$A$19*Barèmes!L18+Paramètres!$C$19</f>
        <v>58237.61245597533</v>
      </c>
      <c r="M18" s="40">
        <f>Paramètres!$A$19*Barèmes!M18+Paramètres!$C$19</f>
        <v>63771.808865651998</v>
      </c>
      <c r="N18" s="40">
        <f>Paramètres!$A$19*Barèmes!N18+Paramètres!$C$19</f>
        <v>64253.043336058669</v>
      </c>
      <c r="O18" s="40">
        <f>Paramètres!$A$19*Barèmes!O18+Paramètres!$C$19</f>
        <v>69787.239745735336</v>
      </c>
      <c r="P18" s="40">
        <f>Paramètres!$A$19*Barèmes!P18+Paramètres!$C$19</f>
        <v>71810.662261730729</v>
      </c>
      <c r="Q18" s="40">
        <f>Paramètres!$A$19*Barèmes!Q18+Paramètres!$C$19</f>
        <v>71286.62198518138</v>
      </c>
      <c r="R18" s="40">
        <f>Paramètres!$A$19*Barèmes!R18+Paramètres!$C$19</f>
        <v>84536.811584740935</v>
      </c>
      <c r="S18" s="40">
        <f>Paramètres!$A$19*Barèmes!S18+Paramètres!$C$19</f>
        <v>84423.577113854248</v>
      </c>
      <c r="T18" s="40">
        <f>Paramètres!$A$19*Barèmes!T18+Paramètres!$C$19</f>
        <v>96366.060163530725</v>
      </c>
      <c r="U18" s="40">
        <f>Paramètres!$A$19*Barèmes!U18+Paramètres!$C$19</f>
        <v>90439.007993937557</v>
      </c>
      <c r="V18" s="40">
        <f>Paramètres!$A$19*Barèmes!V18+Paramètres!$C$19</f>
        <v>102381.49104361403</v>
      </c>
      <c r="W18" s="40">
        <f>Paramètres!$A$19*Barèmes!W18+Paramètres!$C$19</f>
        <v>103620.6216814642</v>
      </c>
      <c r="X18" s="40">
        <f>Paramètres!$A$19*Barèmes!X18+Paramètres!$C$19</f>
        <v>105410.81391137697</v>
      </c>
      <c r="Y18" s="40">
        <f>Paramètres!$A$19*Barèmes!Y18+Paramètres!$C$19</f>
        <v>110907.2093534032</v>
      </c>
      <c r="Z18" s="40">
        <f>Paramètres!$A$19*Barèmes!Z18+Paramètres!$C$19</f>
        <v>123006.23797630297</v>
      </c>
      <c r="AA18" s="40">
        <f>Paramètres!$A$19*Barèmes!AA18+Paramètres!$C$19</f>
        <v>138646.35826451963</v>
      </c>
      <c r="AB18" s="40">
        <f>Paramètres!$A$19*Barèmes!AB18+Paramètres!$C$19</f>
        <v>140963.93535055104</v>
      </c>
      <c r="AC18" s="40">
        <f>Paramètres!$A$19*Barèmes!AC18+Paramètres!$C$19</f>
        <v>142754.15164218735</v>
      </c>
      <c r="AD18" s="40">
        <f>Paramètres!$A$19*Barèmes!AD18+Paramètres!$C$19</f>
        <v>163230.67835799098</v>
      </c>
      <c r="AE18" s="40">
        <f>Paramètres!$A$19*Barèmes!AE18+Paramètres!$C$19</f>
        <v>156169.81371439624</v>
      </c>
      <c r="AF18" s="41">
        <f>Paramètres!$A$19*Barèmes!AF18+Paramètres!$C$19</f>
        <v>176646.34043019993</v>
      </c>
      <c r="AH18" s="3"/>
      <c r="AI18" s="3"/>
      <c r="AJ18" s="3"/>
    </row>
    <row r="19" spans="1:36" ht="19.5" customHeight="1">
      <c r="A19" s="51">
        <v>17</v>
      </c>
      <c r="B19" s="40">
        <f>Paramètres!$A$19*Barèmes!B19+Paramètres!$B$19*Paramètres!$D$19+Paramètres!$C$19</f>
        <v>39091.663303500201</v>
      </c>
      <c r="C19" s="40">
        <f>Paramètres!$A$19*Barèmes!C19+Paramètres!$B$19*Paramètres!$E$19+Paramètres!$C$19</f>
        <v>44745.270744013433</v>
      </c>
      <c r="D19" s="40">
        <f>Paramètres!$A$19*Barèmes!D19+Paramètres!$C$19</f>
        <v>47568.692370506542</v>
      </c>
      <c r="E19" s="40">
        <f>Paramètres!$A$19*Barèmes!E19+Paramètres!$C$19</f>
        <v>51911.015367327011</v>
      </c>
      <c r="F19" s="40">
        <f>Paramètres!$A$19*Barèmes!F19+Paramètres!$C$19</f>
        <v>46408.700741314795</v>
      </c>
      <c r="G19" s="40">
        <f>Paramètres!$A$19*Barèmes!G19+Paramètres!$C$19</f>
        <v>54136.724792957873</v>
      </c>
      <c r="H19" s="40">
        <f>Paramètres!$A$19*Barèmes!H19+Paramètres!$C$19</f>
        <v>60152.155673041205</v>
      </c>
      <c r="I19" s="40">
        <f>Paramètres!$A$19*Barèmes!I19+Paramètres!$C$19</f>
        <v>65978.220789019513</v>
      </c>
      <c r="J19" s="40">
        <f>Paramètres!$A$19*Barèmes!J19+Paramètres!$C$19</f>
        <v>56739.38517925825</v>
      </c>
      <c r="K19" s="40">
        <f>Paramètres!$A$19*Barèmes!K19+Paramètres!$C$19</f>
        <v>64689.49893899398</v>
      </c>
      <c r="L19" s="40">
        <f>Paramètres!$A$19*Barèmes!L19+Paramètres!$C$19</f>
        <v>59653.163650676543</v>
      </c>
      <c r="M19" s="40">
        <f>Paramètres!$A$19*Barèmes!M19+Paramètres!$C$19</f>
        <v>65187.36006035321</v>
      </c>
      <c r="N19" s="40">
        <f>Paramètres!$A$19*Barèmes!N19+Paramètres!$C$19</f>
        <v>65668.594530759874</v>
      </c>
      <c r="O19" s="40">
        <f>Paramètres!$A$19*Barèmes!O19+Paramètres!$C$19</f>
        <v>71202.790940436549</v>
      </c>
      <c r="P19" s="40">
        <f>Paramètres!$A$19*Barèmes!P19+Paramètres!$C$19</f>
        <v>73226.213456431928</v>
      </c>
      <c r="Q19" s="40">
        <f>Paramètres!$A$19*Barèmes!Q19+Paramètres!$C$19</f>
        <v>73590.965123276663</v>
      </c>
      <c r="R19" s="40">
        <f>Paramètres!$A$19*Barèmes!R19+Paramètres!$C$19</f>
        <v>86841.154722836218</v>
      </c>
      <c r="S19" s="40">
        <f>Paramètres!$A$19*Barèmes!S19+Paramètres!$C$19</f>
        <v>87154.991782711921</v>
      </c>
      <c r="T19" s="40">
        <f>Paramètres!$A$19*Barèmes!T19+Paramètres!$C$19</f>
        <v>98670.403301626007</v>
      </c>
      <c r="U19" s="40">
        <f>Paramètres!$A$19*Barèmes!U19+Paramètres!$C$19</f>
        <v>93170.422662795245</v>
      </c>
      <c r="V19" s="40">
        <f>Paramètres!$A$19*Barèmes!V19+Paramètres!$C$19</f>
        <v>104685.83418170932</v>
      </c>
      <c r="W19" s="40">
        <f>Paramètres!$A$19*Barèmes!W19+Paramètres!$C$19</f>
        <v>106653.26506707292</v>
      </c>
      <c r="X19" s="40">
        <f>Paramètres!$A$19*Barèmes!X19+Paramètres!$C$19</f>
        <v>108443.45729698571</v>
      </c>
      <c r="Y19" s="40">
        <f>Paramètres!$A$19*Barèmes!Y19+Paramètres!$C$19</f>
        <v>113939.85273901193</v>
      </c>
      <c r="Z19" s="40">
        <f>Paramètres!$A$19*Barèmes!Z19+Paramètres!$C$19</f>
        <v>126038.8813619117</v>
      </c>
      <c r="AA19" s="40">
        <f>Paramètres!$A$19*Barèmes!AA19+Paramètres!$C$19</f>
        <v>141679.00165012837</v>
      </c>
      <c r="AB19" s="40">
        <f>Paramètres!$A$19*Barèmes!AB19+Paramètres!$C$19</f>
        <v>144833.71015915569</v>
      </c>
      <c r="AC19" s="40">
        <f>Paramètres!$A$19*Barèmes!AC19+Paramètres!$C$19</f>
        <v>146623.926450792</v>
      </c>
      <c r="AD19" s="40">
        <f>Paramètres!$A$19*Barèmes!AD19+Paramètres!$C$19</f>
        <v>167100.45316659566</v>
      </c>
      <c r="AE19" s="40">
        <f>Paramètres!$A$19*Barèmes!AE19+Paramètres!$C$19</f>
        <v>160039.58852300089</v>
      </c>
      <c r="AF19" s="41">
        <f>Paramètres!$A$19*Barèmes!AF19+Paramètres!$C$19</f>
        <v>180516.11523880454</v>
      </c>
      <c r="AH19" s="3"/>
      <c r="AI19" s="3"/>
      <c r="AJ19" s="3"/>
    </row>
    <row r="20" spans="1:36" ht="19.5" customHeight="1">
      <c r="A20" s="51">
        <v>18</v>
      </c>
      <c r="B20" s="40">
        <f>Paramètres!$A$19*Barèmes!B20+Paramètres!$B$19*Paramètres!$D$19+Paramètres!$C$19</f>
        <v>39694.120737002311</v>
      </c>
      <c r="C20" s="40">
        <f>Paramètres!$A$19*Barèmes!C20+Paramètres!$B$19*Paramètres!$E$19+Paramètres!$C$19</f>
        <v>45347.728177515542</v>
      </c>
      <c r="D20" s="40">
        <f>Paramètres!$A$19*Barèmes!D20+Paramètres!$C$19</f>
        <v>48171.149804008644</v>
      </c>
      <c r="E20" s="40">
        <f>Paramètres!$A$19*Barèmes!E20+Paramètres!$C$19</f>
        <v>52513.47280082912</v>
      </c>
      <c r="F20" s="40">
        <f>Paramètres!$A$19*Barèmes!F20+Paramètres!$C$19</f>
        <v>47011.158174816905</v>
      </c>
      <c r="G20" s="40">
        <f>Paramètres!$A$19*Barèmes!G20+Paramètres!$C$19</f>
        <v>54739.182226459983</v>
      </c>
      <c r="H20" s="40">
        <f>Paramètres!$A$19*Barèmes!H20+Paramètres!$C$19</f>
        <v>60754.613106543315</v>
      </c>
      <c r="I20" s="40">
        <f>Paramètres!$A$19*Barèmes!I20+Paramètres!$C$19</f>
        <v>66580.67822252163</v>
      </c>
      <c r="J20" s="40">
        <f>Paramètres!$A$19*Barèmes!J20+Paramètres!$C$19</f>
        <v>57341.842612760345</v>
      </c>
      <c r="K20" s="40">
        <f>Paramètres!$A$19*Barèmes!K20+Paramètres!$C$19</f>
        <v>65291.95637249609</v>
      </c>
      <c r="L20" s="40">
        <f>Paramètres!$A$19*Barèmes!L20+Paramètres!$C$19</f>
        <v>60255.621084178652</v>
      </c>
      <c r="M20" s="40">
        <f>Paramètres!$A$19*Barèmes!M20+Paramètres!$C$19</f>
        <v>65789.817493855313</v>
      </c>
      <c r="N20" s="40">
        <f>Paramètres!$A$19*Barèmes!N20+Paramètres!$C$19</f>
        <v>66271.051964261991</v>
      </c>
      <c r="O20" s="40">
        <f>Paramètres!$A$19*Barèmes!O20+Paramètres!$C$19</f>
        <v>71805.248373938652</v>
      </c>
      <c r="P20" s="40">
        <f>Paramètres!$A$19*Barèmes!P20+Paramètres!$C$19</f>
        <v>73828.670889934045</v>
      </c>
      <c r="Q20" s="40">
        <f>Paramètres!$A$19*Barèmes!Q20+Paramètres!$C$19</f>
        <v>74193.42255677878</v>
      </c>
      <c r="R20" s="40">
        <f>Paramètres!$A$19*Barèmes!R20+Paramètres!$C$19</f>
        <v>87443.61215633832</v>
      </c>
      <c r="S20" s="40">
        <f>Paramètres!$A$19*Barèmes!S20+Paramètres!$C$19</f>
        <v>87757.449216214023</v>
      </c>
      <c r="T20" s="40">
        <f>Paramètres!$A$19*Barèmes!T20+Paramètres!$C$19</f>
        <v>99272.86073512811</v>
      </c>
      <c r="U20" s="40">
        <f>Paramètres!$A$19*Barèmes!U20+Paramètres!$C$19</f>
        <v>93772.880096297333</v>
      </c>
      <c r="V20" s="40">
        <f>Paramètres!$A$19*Barèmes!V20+Paramètres!$C$19</f>
        <v>105288.29161521142</v>
      </c>
      <c r="W20" s="40">
        <f>Paramètres!$A$19*Barèmes!W20+Paramètres!$C$19</f>
        <v>107255.72250057502</v>
      </c>
      <c r="X20" s="40">
        <f>Paramètres!$A$19*Barèmes!X20+Paramètres!$C$19</f>
        <v>109045.9147304878</v>
      </c>
      <c r="Y20" s="40">
        <f>Paramètres!$A$19*Barèmes!Y20+Paramètres!$C$19</f>
        <v>114542.31017251403</v>
      </c>
      <c r="Z20" s="40">
        <f>Paramètres!$A$19*Barèmes!Z20+Paramètres!$C$19</f>
        <v>126641.3387954138</v>
      </c>
      <c r="AA20" s="40">
        <f>Paramètres!$A$19*Barèmes!AA20+Paramètres!$C$19</f>
        <v>142281.45908363047</v>
      </c>
      <c r="AB20" s="40">
        <f>Paramètres!$A$19*Barèmes!AB20+Paramètres!$C$19</f>
        <v>145436.16759265779</v>
      </c>
      <c r="AC20" s="40">
        <f>Paramètres!$A$19*Barèmes!AC20+Paramètres!$C$19</f>
        <v>147226.38388429407</v>
      </c>
      <c r="AD20" s="40">
        <f>Paramètres!$A$19*Barèmes!AD20+Paramètres!$C$19</f>
        <v>167702.91060009773</v>
      </c>
      <c r="AE20" s="40">
        <f>Paramètres!$A$19*Barèmes!AE20+Paramètres!$C$19</f>
        <v>160642.04595650302</v>
      </c>
      <c r="AF20" s="41">
        <f>Paramètres!$A$19*Barèmes!AF20+Paramètres!$C$19</f>
        <v>181118.57267230668</v>
      </c>
      <c r="AH20" s="3"/>
      <c r="AI20" s="3"/>
      <c r="AJ20" s="3"/>
    </row>
    <row r="21" spans="1:36" ht="19.5" customHeight="1">
      <c r="A21" s="51">
        <v>19</v>
      </c>
      <c r="B21" s="40">
        <f>Paramètres!$A$19*Barèmes!B21+Paramètres!$B$19*Paramètres!$D$19+Paramètres!$C$19</f>
        <v>40336.039397077766</v>
      </c>
      <c r="C21" s="40">
        <f>Paramètres!$A$19*Barèmes!C21+Paramètres!$B$19*Paramètres!$E$19+Paramètres!$C$19</f>
        <v>45989.646837590997</v>
      </c>
      <c r="D21" s="40">
        <f>Paramètres!$A$19*Barèmes!D21+Paramètres!$C$19</f>
        <v>48813.068464084099</v>
      </c>
      <c r="E21" s="40">
        <f>Paramètres!$A$19*Barèmes!E21+Paramètres!$C$19</f>
        <v>53155.391460904575</v>
      </c>
      <c r="F21" s="40">
        <f>Paramètres!$A$19*Barèmes!F21+Paramètres!$C$19</f>
        <v>48511.647253544892</v>
      </c>
      <c r="G21" s="40">
        <f>Paramètres!$A$19*Barèmes!G21+Paramètres!$C$19</f>
        <v>56239.671305187963</v>
      </c>
      <c r="H21" s="40">
        <f>Paramètres!$A$19*Barèmes!H21+Paramètres!$C$19</f>
        <v>62255.102185271302</v>
      </c>
      <c r="I21" s="40">
        <f>Paramètres!$A$19*Barèmes!I21+Paramètres!$C$19</f>
        <v>68081.167301249618</v>
      </c>
      <c r="J21" s="40">
        <f>Paramètres!$A$19*Barèmes!J21+Paramètres!$C$19</f>
        <v>58757.393807461565</v>
      </c>
      <c r="K21" s="40">
        <f>Paramètres!$A$19*Barèmes!K21+Paramètres!$C$19</f>
        <v>66707.507567197303</v>
      </c>
      <c r="L21" s="40">
        <f>Paramètres!$A$19*Barèmes!L21+Paramètres!$C$19</f>
        <v>61671.172278879858</v>
      </c>
      <c r="M21" s="40">
        <f>Paramètres!$A$19*Barèmes!M21+Paramètres!$C$19</f>
        <v>67205.368688556526</v>
      </c>
      <c r="N21" s="40">
        <f>Paramètres!$A$19*Barèmes!N21+Paramètres!$C$19</f>
        <v>67686.603158963204</v>
      </c>
      <c r="O21" s="40">
        <f>Paramètres!$A$19*Barèmes!O21+Paramètres!$C$19</f>
        <v>73220.799568639864</v>
      </c>
      <c r="P21" s="40">
        <f>Paramètres!$A$19*Barèmes!P21+Paramètres!$C$19</f>
        <v>75244.222084635243</v>
      </c>
      <c r="Q21" s="40">
        <f>Paramètres!$A$19*Barèmes!Q21+Paramètres!$C$19</f>
        <v>76497.765694874062</v>
      </c>
      <c r="R21" s="40">
        <f>Paramètres!$A$19*Barèmes!R21+Paramètres!$C$19</f>
        <v>89747.955294433603</v>
      </c>
      <c r="S21" s="40">
        <f>Paramètres!$A$19*Barèmes!S21+Paramètres!$C$19</f>
        <v>90488.863885071696</v>
      </c>
      <c r="T21" s="40">
        <f>Paramètres!$A$19*Barèmes!T21+Paramètres!$C$19</f>
        <v>101577.20387322339</v>
      </c>
      <c r="U21" s="40">
        <f>Paramètres!$A$19*Barèmes!U21+Paramètres!$C$19</f>
        <v>96504.294765155006</v>
      </c>
      <c r="V21" s="40">
        <f>Paramètres!$A$19*Barèmes!V21+Paramètres!$C$19</f>
        <v>107592.6347533067</v>
      </c>
      <c r="W21" s="40">
        <f>Paramètres!$A$19*Barèmes!W21+Paramètres!$C$19</f>
        <v>110288.36588618376</v>
      </c>
      <c r="X21" s="40">
        <f>Paramètres!$A$19*Barèmes!X21+Paramètres!$C$19</f>
        <v>112078.55811609654</v>
      </c>
      <c r="Y21" s="40">
        <f>Paramètres!$A$19*Barèmes!Y21+Paramètres!$C$19</f>
        <v>117574.95355812277</v>
      </c>
      <c r="Z21" s="40">
        <f>Paramètres!$A$19*Barèmes!Z21+Paramètres!$C$19</f>
        <v>129673.98218102254</v>
      </c>
      <c r="AA21" s="40">
        <f>Paramètres!$A$19*Barèmes!AA21+Paramètres!$C$19</f>
        <v>145314.10246923918</v>
      </c>
      <c r="AB21" s="40">
        <f>Paramètres!$A$19*Barèmes!AB21+Paramètres!$C$19</f>
        <v>149305.94240126241</v>
      </c>
      <c r="AC21" s="40">
        <f>Paramètres!$A$19*Barèmes!AC21+Paramètres!$C$19</f>
        <v>151096.15869289872</v>
      </c>
      <c r="AD21" s="40">
        <f>Paramètres!$A$19*Barèmes!AD21+Paramètres!$C$19</f>
        <v>171572.68540870238</v>
      </c>
      <c r="AE21" s="40">
        <f>Paramètres!$A$19*Barèmes!AE21+Paramètres!$C$19</f>
        <v>164511.82076510767</v>
      </c>
      <c r="AF21" s="41">
        <f>Paramètres!$A$19*Barèmes!AF21+Paramètres!$C$19</f>
        <v>184988.34748091132</v>
      </c>
      <c r="AH21" s="3"/>
      <c r="AI21" s="3"/>
      <c r="AJ21" s="3"/>
    </row>
    <row r="22" spans="1:36" ht="19.5" customHeight="1">
      <c r="A22" s="51">
        <v>20</v>
      </c>
      <c r="B22" s="40">
        <f>Paramètres!$A$19*Barèmes!B22+Paramètres!$B$19*Paramètres!$D$19+Paramètres!$C$19</f>
        <v>40336.039397077766</v>
      </c>
      <c r="C22" s="40">
        <f>Paramètres!$A$19*Barèmes!C22+Paramètres!$B$19*Paramètres!$E$19+Paramètres!$C$19</f>
        <v>45989.646837590997</v>
      </c>
      <c r="D22" s="40">
        <f>Paramètres!$A$19*Barèmes!D22+Paramètres!$C$19</f>
        <v>48813.068464084099</v>
      </c>
      <c r="E22" s="40">
        <f>Paramètres!$A$19*Barèmes!E22+Paramètres!$C$19</f>
        <v>53155.391460904575</v>
      </c>
      <c r="F22" s="40">
        <f>Paramètres!$A$19*Barèmes!F22+Paramètres!$C$19</f>
        <v>48511.647253544892</v>
      </c>
      <c r="G22" s="40">
        <f>Paramètres!$A$19*Barèmes!G22+Paramètres!$C$19</f>
        <v>56239.671305187963</v>
      </c>
      <c r="H22" s="40">
        <f>Paramètres!$A$19*Barèmes!H22+Paramètres!$C$19</f>
        <v>62255.102185271302</v>
      </c>
      <c r="I22" s="40">
        <f>Paramètres!$A$19*Barèmes!I22+Paramètres!$C$19</f>
        <v>68081.167301249618</v>
      </c>
      <c r="J22" s="40">
        <f>Paramètres!$A$19*Barèmes!J22+Paramètres!$C$19</f>
        <v>58757.393807461565</v>
      </c>
      <c r="K22" s="40">
        <f>Paramètres!$A$19*Barèmes!K22+Paramètres!$C$19</f>
        <v>66707.507567197303</v>
      </c>
      <c r="L22" s="40">
        <f>Paramètres!$A$19*Barèmes!L22+Paramètres!$C$19</f>
        <v>61671.172278879858</v>
      </c>
      <c r="M22" s="40">
        <f>Paramètres!$A$19*Barèmes!M22+Paramètres!$C$19</f>
        <v>67205.368688556526</v>
      </c>
      <c r="N22" s="40">
        <f>Paramètres!$A$19*Barèmes!N22+Paramètres!$C$19</f>
        <v>67686.603158963204</v>
      </c>
      <c r="O22" s="40">
        <f>Paramètres!$A$19*Barèmes!O22+Paramètres!$C$19</f>
        <v>73220.799568639864</v>
      </c>
      <c r="P22" s="40">
        <f>Paramètres!$A$19*Barèmes!P22+Paramètres!$C$19</f>
        <v>75244.222084635243</v>
      </c>
      <c r="Q22" s="40">
        <f>Paramètres!$A$19*Barèmes!Q22+Paramètres!$C$19</f>
        <v>76497.765694874062</v>
      </c>
      <c r="R22" s="40">
        <f>Paramètres!$A$19*Barèmes!R22+Paramètres!$C$19</f>
        <v>89747.955294433603</v>
      </c>
      <c r="S22" s="40">
        <f>Paramètres!$A$19*Barèmes!S22+Paramètres!$C$19</f>
        <v>90488.863885071696</v>
      </c>
      <c r="T22" s="40">
        <f>Paramètres!$A$19*Barèmes!T22+Paramètres!$C$19</f>
        <v>101577.20387322339</v>
      </c>
      <c r="U22" s="40">
        <f>Paramètres!$A$19*Barèmes!U22+Paramètres!$C$19</f>
        <v>96504.294765155006</v>
      </c>
      <c r="V22" s="40">
        <f>Paramètres!$A$19*Barèmes!V22+Paramètres!$C$19</f>
        <v>107592.6347533067</v>
      </c>
      <c r="W22" s="40">
        <f>Paramètres!$A$19*Barèmes!W22+Paramètres!$C$19</f>
        <v>110288.36588618376</v>
      </c>
      <c r="X22" s="40">
        <f>Paramètres!$A$19*Barèmes!X22+Paramètres!$C$19</f>
        <v>112078.55811609654</v>
      </c>
      <c r="Y22" s="40">
        <f>Paramètres!$A$19*Barèmes!Y22+Paramètres!$C$19</f>
        <v>117574.95355812277</v>
      </c>
      <c r="Z22" s="40">
        <f>Paramètres!$A$19*Barèmes!Z22+Paramètres!$C$19</f>
        <v>129673.98218102254</v>
      </c>
      <c r="AA22" s="40">
        <f>Paramètres!$A$19*Barèmes!AA22+Paramètres!$C$19</f>
        <v>145314.10246923918</v>
      </c>
      <c r="AB22" s="40">
        <f>Paramètres!$A$19*Barèmes!AB22+Paramètres!$C$19</f>
        <v>149305.94240126241</v>
      </c>
      <c r="AC22" s="40">
        <f>Paramètres!$A$19*Barèmes!AC22+Paramètres!$C$19</f>
        <v>151096.15869289872</v>
      </c>
      <c r="AD22" s="40">
        <f>Paramètres!$A$19*Barèmes!AD22+Paramètres!$C$19</f>
        <v>171572.68540870238</v>
      </c>
      <c r="AE22" s="40">
        <f>Paramètres!$A$19*Barèmes!AE22+Paramètres!$C$19</f>
        <v>164511.82076510767</v>
      </c>
      <c r="AF22" s="41">
        <f>Paramètres!$A$19*Barèmes!AF22+Paramètres!$C$19</f>
        <v>184988.34748091132</v>
      </c>
      <c r="AH22" s="3"/>
      <c r="AI22" s="3"/>
      <c r="AJ22" s="3"/>
    </row>
    <row r="23" spans="1:36" ht="19.5" customHeight="1">
      <c r="A23" s="51">
        <v>21</v>
      </c>
      <c r="B23" s="40">
        <f>Paramètres!$A$19*Barèmes!B23+Paramètres!$B$19*Paramètres!$D$19+Paramètres!$C$19</f>
        <v>40977.958057153221</v>
      </c>
      <c r="C23" s="40">
        <f>Paramètres!$A$19*Barèmes!C23+Paramètres!$B$19*Paramètres!$E$19+Paramètres!$C$19</f>
        <v>46631.565497666445</v>
      </c>
      <c r="D23" s="40">
        <f>Paramètres!$A$19*Barèmes!D23+Paramètres!$C$19</f>
        <v>49454.987124159547</v>
      </c>
      <c r="E23" s="40">
        <f>Paramètres!$A$19*Barèmes!E23+Paramètres!$C$19</f>
        <v>53797.310120980022</v>
      </c>
      <c r="F23" s="40">
        <f>Paramètres!$A$19*Barèmes!F23+Paramètres!$C$19</f>
        <v>50012.136332272872</v>
      </c>
      <c r="G23" s="40">
        <f>Paramètres!$A$19*Barèmes!G23+Paramètres!$C$19</f>
        <v>57740.160383915951</v>
      </c>
      <c r="H23" s="40">
        <f>Paramètres!$A$19*Barèmes!H23+Paramètres!$C$19</f>
        <v>63755.591263999282</v>
      </c>
      <c r="I23" s="40">
        <f>Paramètres!$A$19*Barèmes!I23+Paramètres!$C$19</f>
        <v>69581.65637997759</v>
      </c>
      <c r="J23" s="40">
        <f>Paramètres!$A$19*Barèmes!J23+Paramètres!$C$19</f>
        <v>60172.945002162771</v>
      </c>
      <c r="K23" s="40">
        <f>Paramètres!$A$19*Barèmes!K23+Paramètres!$C$19</f>
        <v>68123.058761898516</v>
      </c>
      <c r="L23" s="40">
        <f>Paramètres!$A$19*Barèmes!L23+Paramètres!$C$19</f>
        <v>63086.723473581063</v>
      </c>
      <c r="M23" s="40">
        <f>Paramètres!$A$19*Barèmes!M23+Paramètres!$C$19</f>
        <v>68620.919883257739</v>
      </c>
      <c r="N23" s="40">
        <f>Paramètres!$A$19*Barèmes!N23+Paramètres!$C$19</f>
        <v>69102.154353664402</v>
      </c>
      <c r="O23" s="40">
        <f>Paramètres!$A$19*Barèmes!O23+Paramètres!$C$19</f>
        <v>74636.350763341077</v>
      </c>
      <c r="P23" s="40">
        <f>Paramètres!$A$19*Barèmes!P23+Paramètres!$C$19</f>
        <v>76659.773279336456</v>
      </c>
      <c r="Q23" s="40">
        <f>Paramètres!$A$19*Barèmes!Q23+Paramètres!$C$19</f>
        <v>78802.108832969345</v>
      </c>
      <c r="R23" s="40">
        <f>Paramètres!$A$19*Barèmes!R23+Paramètres!$C$19</f>
        <v>92052.298432528885</v>
      </c>
      <c r="S23" s="40">
        <f>Paramètres!$A$19*Barèmes!S23+Paramètres!$C$19</f>
        <v>93220.278553929369</v>
      </c>
      <c r="T23" s="40">
        <f>Paramètres!$A$19*Barèmes!T23+Paramètres!$C$19</f>
        <v>103881.54701131867</v>
      </c>
      <c r="U23" s="40">
        <f>Paramètres!$A$19*Barèmes!U23+Paramètres!$C$19</f>
        <v>99235.709434012693</v>
      </c>
      <c r="V23" s="40">
        <f>Paramètres!$A$19*Barèmes!V23+Paramètres!$C$19</f>
        <v>109896.97789140198</v>
      </c>
      <c r="W23" s="40">
        <f>Paramètres!$A$19*Barèmes!W23+Paramètres!$C$19</f>
        <v>113321.00927179249</v>
      </c>
      <c r="X23" s="40">
        <f>Paramètres!$A$19*Barèmes!X23+Paramètres!$C$19</f>
        <v>115111.20150170528</v>
      </c>
      <c r="Y23" s="40">
        <f>Paramètres!$A$19*Barèmes!Y23+Paramètres!$C$19</f>
        <v>120607.59694373149</v>
      </c>
      <c r="Z23" s="40">
        <f>Paramètres!$A$19*Barèmes!Z23+Paramètres!$C$19</f>
        <v>132706.62556663126</v>
      </c>
      <c r="AA23" s="40">
        <f>Paramètres!$A$19*Barèmes!AA23+Paramètres!$C$19</f>
        <v>148346.74585484792</v>
      </c>
      <c r="AB23" s="40">
        <f>Paramètres!$A$19*Barèmes!AB23+Paramètres!$C$19</f>
        <v>153175.71720986706</v>
      </c>
      <c r="AC23" s="40">
        <f>Paramètres!$A$19*Barèmes!AC23+Paramètres!$C$19</f>
        <v>154965.93350150337</v>
      </c>
      <c r="AD23" s="40">
        <f>Paramètres!$A$19*Barèmes!AD23+Paramètres!$C$19</f>
        <v>175442.46021730706</v>
      </c>
      <c r="AE23" s="40">
        <f>Paramètres!$A$19*Barèmes!AE23+Paramètres!$C$19</f>
        <v>168381.59557371231</v>
      </c>
      <c r="AF23" s="41">
        <f>Paramètres!$A$19*Barèmes!AF23+Paramètres!$C$19</f>
        <v>188858.122289516</v>
      </c>
      <c r="AH23" s="3"/>
      <c r="AI23" s="3"/>
      <c r="AJ23" s="3"/>
    </row>
    <row r="24" spans="1:36" ht="19.5" customHeight="1">
      <c r="A24" s="51">
        <v>22</v>
      </c>
      <c r="B24" s="40">
        <f>Paramètres!$A$19*Barèmes!B24+Paramètres!$B$19*Paramètres!$D$19+Paramètres!$C$19</f>
        <v>40977.958057153221</v>
      </c>
      <c r="C24" s="40">
        <f>Paramètres!$A$19*Barèmes!C24+Paramètres!$B$19*Paramètres!$E$19+Paramètres!$C$19</f>
        <v>46631.565497666445</v>
      </c>
      <c r="D24" s="40">
        <f>Paramètres!$A$19*Barèmes!D24+Paramètres!$C$19</f>
        <v>49454.987124159547</v>
      </c>
      <c r="E24" s="40">
        <f>Paramètres!$A$19*Barèmes!E24+Paramètres!$C$19</f>
        <v>53797.310120980022</v>
      </c>
      <c r="F24" s="40">
        <f>Paramètres!$A$19*Barèmes!F24+Paramètres!$C$19</f>
        <v>50012.136332272872</v>
      </c>
      <c r="G24" s="40">
        <f>Paramètres!$A$19*Barèmes!G24+Paramètres!$C$19</f>
        <v>57740.160383915951</v>
      </c>
      <c r="H24" s="40">
        <f>Paramètres!$A$19*Barèmes!H24+Paramètres!$C$19</f>
        <v>63755.591263999282</v>
      </c>
      <c r="I24" s="40">
        <f>Paramètres!$A$19*Barèmes!I24+Paramètres!$C$19</f>
        <v>69581.65637997759</v>
      </c>
      <c r="J24" s="40">
        <f>Paramètres!$A$19*Barèmes!J24+Paramètres!$C$19</f>
        <v>60172.945002162771</v>
      </c>
      <c r="K24" s="40">
        <f>Paramètres!$A$19*Barèmes!K24+Paramètres!$C$19</f>
        <v>68123.058761898516</v>
      </c>
      <c r="L24" s="40">
        <f>Paramètres!$A$19*Barèmes!L24+Paramètres!$C$19</f>
        <v>63086.723473581063</v>
      </c>
      <c r="M24" s="40">
        <f>Paramètres!$A$19*Barèmes!M24+Paramètres!$C$19</f>
        <v>68620.919883257739</v>
      </c>
      <c r="N24" s="40">
        <f>Paramètres!$A$19*Barèmes!N24+Paramètres!$C$19</f>
        <v>69102.154353664402</v>
      </c>
      <c r="O24" s="40">
        <f>Paramètres!$A$19*Barèmes!O24+Paramètres!$C$19</f>
        <v>74636.350763341077</v>
      </c>
      <c r="P24" s="40">
        <f>Paramètres!$A$19*Barèmes!P24+Paramètres!$C$19</f>
        <v>76659.773279336456</v>
      </c>
      <c r="Q24" s="40">
        <f>Paramètres!$A$19*Barèmes!Q24+Paramètres!$C$19</f>
        <v>78802.108832969345</v>
      </c>
      <c r="R24" s="40">
        <f>Paramètres!$A$19*Barèmes!R24+Paramètres!$C$19</f>
        <v>92052.298432528885</v>
      </c>
      <c r="S24" s="40">
        <f>Paramètres!$A$19*Barèmes!S24+Paramètres!$C$19</f>
        <v>93220.278553929369</v>
      </c>
      <c r="T24" s="40">
        <f>Paramètres!$A$19*Barèmes!T24+Paramètres!$C$19</f>
        <v>103881.54701131867</v>
      </c>
      <c r="U24" s="40">
        <f>Paramètres!$A$19*Barèmes!U24+Paramètres!$C$19</f>
        <v>99235.709434012693</v>
      </c>
      <c r="V24" s="40">
        <f>Paramètres!$A$19*Barèmes!V24+Paramètres!$C$19</f>
        <v>109896.97789140198</v>
      </c>
      <c r="W24" s="40">
        <f>Paramètres!$A$19*Barèmes!W24+Paramètres!$C$19</f>
        <v>113321.00927179249</v>
      </c>
      <c r="X24" s="40">
        <f>Paramètres!$A$19*Barèmes!X24+Paramètres!$C$19</f>
        <v>115111.20150170528</v>
      </c>
      <c r="Y24" s="40">
        <f>Paramètres!$A$19*Barèmes!Y24+Paramètres!$C$19</f>
        <v>120607.59694373149</v>
      </c>
      <c r="Z24" s="40">
        <f>Paramètres!$A$19*Barèmes!Z24+Paramètres!$C$19</f>
        <v>132706.62556663126</v>
      </c>
      <c r="AA24" s="40">
        <f>Paramètres!$A$19*Barèmes!AA24+Paramètres!$C$19</f>
        <v>148346.74585484792</v>
      </c>
      <c r="AB24" s="40">
        <f>Paramètres!$A$19*Barèmes!AB24+Paramètres!$C$19</f>
        <v>153175.71720986706</v>
      </c>
      <c r="AC24" s="40">
        <f>Paramètres!$A$19*Barèmes!AC24+Paramètres!$C$19</f>
        <v>154965.93350150337</v>
      </c>
      <c r="AD24" s="40">
        <f>Paramètres!$A$19*Barèmes!AD24+Paramètres!$C$19</f>
        <v>175442.46021730706</v>
      </c>
      <c r="AE24" s="40">
        <f>Paramètres!$A$19*Barèmes!AE24+Paramètres!$C$19</f>
        <v>168381.59557371231</v>
      </c>
      <c r="AF24" s="41">
        <f>Paramètres!$A$19*Barèmes!AF24+Paramètres!$C$19</f>
        <v>188858.122289516</v>
      </c>
      <c r="AH24" s="3"/>
      <c r="AI24" s="3"/>
      <c r="AJ24" s="3"/>
    </row>
    <row r="25" spans="1:36" ht="19.5" customHeight="1">
      <c r="A25" s="51">
        <v>23</v>
      </c>
      <c r="B25" s="40">
        <f>Paramètres!$A$19*Barèmes!B25+Paramètres!$B$19*Paramètres!$E$19+Paramètres!$C$19</f>
        <v>40834.061647506787</v>
      </c>
      <c r="C25" s="40">
        <f>Paramètres!$A$19*Barèmes!C25+Paramètres!$C$19</f>
        <v>46487.647256184995</v>
      </c>
      <c r="D25" s="40">
        <f>Paramètres!$A$19*Barèmes!D25+Paramètres!$C$19</f>
        <v>50096.905784234994</v>
      </c>
      <c r="E25" s="40">
        <f>Paramètres!$A$19*Barèmes!E25+Paramètres!$C$19</f>
        <v>54439.22878105547</v>
      </c>
      <c r="F25" s="40">
        <f>Paramètres!$A$19*Barèmes!F25+Paramètres!$C$19</f>
        <v>51512.625411000852</v>
      </c>
      <c r="G25" s="40">
        <f>Paramètres!$A$19*Barèmes!G25+Paramètres!$C$19</f>
        <v>59240.649462643931</v>
      </c>
      <c r="H25" s="40">
        <f>Paramètres!$A$19*Barèmes!H25+Paramètres!$C$19</f>
        <v>65256.080342727262</v>
      </c>
      <c r="I25" s="40">
        <f>Paramètres!$A$19*Barèmes!I25+Paramètres!$C$19</f>
        <v>71082.145458705578</v>
      </c>
      <c r="J25" s="40">
        <f>Paramètres!$A$19*Barèmes!J25+Paramètres!$C$19</f>
        <v>61588.496196863984</v>
      </c>
      <c r="K25" s="40">
        <f>Paramètres!$A$19*Barèmes!K25+Paramètres!$C$19</f>
        <v>69538.609956599728</v>
      </c>
      <c r="L25" s="40">
        <f>Paramètres!$A$19*Barèmes!L25+Paramètres!$C$19</f>
        <v>64502.274668282276</v>
      </c>
      <c r="M25" s="40">
        <f>Paramètres!$A$19*Barèmes!M25+Paramètres!$C$19</f>
        <v>70036.471077958951</v>
      </c>
      <c r="N25" s="40">
        <f>Paramètres!$A$19*Barèmes!N25+Paramètres!$C$19</f>
        <v>70517.705548365615</v>
      </c>
      <c r="O25" s="40">
        <f>Paramètres!$A$19*Barèmes!O25+Paramètres!$C$19</f>
        <v>76051.901958042276</v>
      </c>
      <c r="P25" s="40">
        <f>Paramètres!$A$19*Barèmes!P25+Paramètres!$C$19</f>
        <v>78075.324474037669</v>
      </c>
      <c r="Q25" s="40">
        <f>Paramètres!$A$19*Barèmes!Q25+Paramètres!$C$19</f>
        <v>81106.451971064627</v>
      </c>
      <c r="R25" s="40">
        <f>Paramètres!$A$19*Barèmes!R25+Paramètres!$C$19</f>
        <v>94356.641570624168</v>
      </c>
      <c r="S25" s="40">
        <f>Paramètres!$A$19*Barèmes!S25+Paramètres!$C$19</f>
        <v>95951.693222787042</v>
      </c>
      <c r="T25" s="40">
        <f>Paramètres!$A$19*Barèmes!T25+Paramètres!$C$19</f>
        <v>106185.89014941396</v>
      </c>
      <c r="U25" s="40">
        <f>Paramètres!$A$19*Barèmes!U25+Paramètres!$C$19</f>
        <v>101967.12410287037</v>
      </c>
      <c r="V25" s="40">
        <f>Paramètres!$A$19*Barèmes!V25+Paramètres!$C$19</f>
        <v>112201.32102949727</v>
      </c>
      <c r="W25" s="40">
        <f>Paramètres!$A$19*Barèmes!W25+Paramètres!$C$19</f>
        <v>116353.65265740122</v>
      </c>
      <c r="X25" s="40">
        <f>Paramètres!$A$19*Barèmes!X25+Paramètres!$C$19</f>
        <v>118143.844887314</v>
      </c>
      <c r="Y25" s="40">
        <f>Paramètres!$A$19*Barèmes!Y25+Paramètres!$C$19</f>
        <v>123640.24032934023</v>
      </c>
      <c r="Z25" s="40">
        <f>Paramètres!$A$19*Barèmes!Z25+Paramètres!$C$19</f>
        <v>135739.26895224</v>
      </c>
      <c r="AA25" s="40">
        <f>Paramètres!$A$19*Barèmes!AA25+Paramètres!$C$19</f>
        <v>151379.38924045666</v>
      </c>
      <c r="AB25" s="40">
        <f>Paramètres!$A$19*Barèmes!AB25+Paramètres!$C$19</f>
        <v>157045.4920184717</v>
      </c>
      <c r="AC25" s="40">
        <f>Paramètres!$A$19*Barèmes!AC25+Paramètres!$C$19</f>
        <v>158835.70831010802</v>
      </c>
      <c r="AD25" s="40">
        <f>Paramètres!$A$19*Barèmes!AD25+Paramètres!$C$19</f>
        <v>179312.23502591168</v>
      </c>
      <c r="AE25" s="40">
        <f>Paramètres!$A$19*Barèmes!AE25+Paramètres!$C$19</f>
        <v>172251.37038231699</v>
      </c>
      <c r="AF25" s="41">
        <f>Paramètres!$A$19*Barèmes!AF25+Paramètres!$C$19</f>
        <v>192727.89709812065</v>
      </c>
      <c r="AH25" s="3"/>
      <c r="AI25" s="3"/>
      <c r="AJ25" s="3"/>
    </row>
    <row r="26" spans="1:36" ht="19.5" customHeight="1">
      <c r="A26" s="51">
        <v>24</v>
      </c>
      <c r="B26" s="40">
        <f>Paramètres!$A$19*Barèmes!B26+Paramètres!$B$19*Paramètres!$E$19+Paramètres!$C$19</f>
        <v>41436.519081008897</v>
      </c>
      <c r="C26" s="40">
        <f>Paramètres!$A$19*Barèmes!C26+Paramètres!$C$19</f>
        <v>47090.104689687105</v>
      </c>
      <c r="D26" s="40">
        <f>Paramètres!$A$19*Barèmes!D26+Paramètres!$C$19</f>
        <v>50699.363217737104</v>
      </c>
      <c r="E26" s="40">
        <f>Paramètres!$A$19*Barèmes!E26+Paramètres!$C$19</f>
        <v>55041.68621455758</v>
      </c>
      <c r="F26" s="40">
        <f>Paramètres!$A$19*Barèmes!F26+Paramètres!$C$19</f>
        <v>52115.082844502962</v>
      </c>
      <c r="G26" s="40">
        <f>Paramètres!$A$19*Barèmes!G26+Paramètres!$C$19</f>
        <v>59843.106896146041</v>
      </c>
      <c r="H26" s="40">
        <f>Paramètres!$A$19*Barèmes!H26+Paramètres!$C$19</f>
        <v>65858.537776229379</v>
      </c>
      <c r="I26" s="40">
        <f>Paramètres!$A$19*Barèmes!I26+Paramètres!$C$19</f>
        <v>71684.602892207695</v>
      </c>
      <c r="J26" s="40">
        <f>Paramètres!$A$19*Barèmes!J26+Paramètres!$C$19</f>
        <v>62190.953630366093</v>
      </c>
      <c r="K26" s="40">
        <f>Paramètres!$A$19*Barèmes!K26+Paramètres!$C$19</f>
        <v>70141.067390101831</v>
      </c>
      <c r="L26" s="40">
        <f>Paramètres!$A$19*Barèmes!L26+Paramètres!$C$19</f>
        <v>65104.732101784379</v>
      </c>
      <c r="M26" s="40">
        <f>Paramètres!$A$19*Barèmes!M26+Paramètres!$C$19</f>
        <v>70638.928511461054</v>
      </c>
      <c r="N26" s="40">
        <f>Paramètres!$A$19*Barèmes!N26+Paramètres!$C$19</f>
        <v>71120.162981867717</v>
      </c>
      <c r="O26" s="40">
        <f>Paramètres!$A$19*Barèmes!O26+Paramètres!$C$19</f>
        <v>76654.359391544393</v>
      </c>
      <c r="P26" s="40">
        <f>Paramètres!$A$19*Barèmes!P26+Paramètres!$C$19</f>
        <v>78677.781907539771</v>
      </c>
      <c r="Q26" s="40">
        <f>Paramètres!$A$19*Barèmes!Q26+Paramètres!$C$19</f>
        <v>81708.909404566715</v>
      </c>
      <c r="R26" s="40">
        <f>Paramètres!$A$19*Barèmes!R26+Paramètres!$C$19</f>
        <v>94959.09900412627</v>
      </c>
      <c r="S26" s="40">
        <f>Paramètres!$A$19*Barèmes!S26+Paramètres!$C$19</f>
        <v>96554.150656289145</v>
      </c>
      <c r="T26" s="40">
        <f>Paramètres!$A$19*Barèmes!T26+Paramètres!$C$19</f>
        <v>106788.34758291606</v>
      </c>
      <c r="U26" s="40">
        <f>Paramètres!$A$19*Barèmes!U26+Paramètres!$C$19</f>
        <v>102569.58153637247</v>
      </c>
      <c r="V26" s="40">
        <f>Paramètres!$A$19*Barèmes!V26+Paramètres!$C$19</f>
        <v>112803.77846299937</v>
      </c>
      <c r="W26" s="40">
        <f>Paramètres!$A$19*Barèmes!W26+Paramètres!$C$19</f>
        <v>116956.11009090333</v>
      </c>
      <c r="X26" s="40">
        <f>Paramètres!$A$19*Barèmes!X26+Paramètres!$C$19</f>
        <v>118746.3023208161</v>
      </c>
      <c r="Y26" s="40">
        <f>Paramètres!$A$19*Barèmes!Y26+Paramètres!$C$19</f>
        <v>124242.69776284233</v>
      </c>
      <c r="Z26" s="40">
        <f>Paramètres!$A$19*Barèmes!Z26+Paramètres!$C$19</f>
        <v>136341.72638574208</v>
      </c>
      <c r="AA26" s="40">
        <f>Paramètres!$A$19*Barèmes!AA26+Paramètres!$C$19</f>
        <v>151981.84667395876</v>
      </c>
      <c r="AB26" s="40">
        <f>Paramètres!$A$19*Barèmes!AB26+Paramètres!$C$19</f>
        <v>157647.94945197381</v>
      </c>
      <c r="AC26" s="40">
        <f>Paramètres!$A$19*Barèmes!AC26+Paramètres!$C$19</f>
        <v>159438.16574361012</v>
      </c>
      <c r="AD26" s="40">
        <f>Paramètres!$A$19*Barèmes!AD26+Paramètres!$C$19</f>
        <v>179914.69245941378</v>
      </c>
      <c r="AE26" s="40">
        <f>Paramètres!$A$19*Barèmes!AE26+Paramètres!$C$19</f>
        <v>172853.8278158191</v>
      </c>
      <c r="AF26" s="41">
        <f>Paramètres!$A$19*Barèmes!AF26+Paramètres!$C$19</f>
        <v>193330.35453162275</v>
      </c>
      <c r="AH26" s="3"/>
      <c r="AI26" s="3"/>
      <c r="AJ26" s="3"/>
    </row>
    <row r="27" spans="1:36" ht="19.5" customHeight="1">
      <c r="A27" s="51">
        <v>25</v>
      </c>
      <c r="B27" s="40">
        <f>Paramètres!$A$19*Barèmes!B27+Paramètres!$B$19*Paramètres!$E$19+Paramètres!$C$19</f>
        <v>42078.437741084344</v>
      </c>
      <c r="C27" s="40">
        <f>Paramètres!$A$19*Barèmes!C27+Paramètres!$C$19</f>
        <v>47732.023349762552</v>
      </c>
      <c r="D27" s="40">
        <f>Paramètres!$A$19*Barèmes!D27+Paramètres!$C$19</f>
        <v>51341.281877812558</v>
      </c>
      <c r="E27" s="40">
        <f>Paramètres!$A$19*Barèmes!E27+Paramètres!$C$19</f>
        <v>55683.604874633027</v>
      </c>
      <c r="F27" s="40">
        <f>Paramètres!$A$19*Barèmes!F27+Paramètres!$C$19</f>
        <v>53615.571923230949</v>
      </c>
      <c r="G27" s="40">
        <f>Paramètres!$A$19*Barèmes!G27+Paramètres!$C$19</f>
        <v>61343.595974874021</v>
      </c>
      <c r="H27" s="40">
        <f>Paramètres!$A$19*Barèmes!H27+Paramètres!$C$19</f>
        <v>67359.026854957367</v>
      </c>
      <c r="I27" s="40">
        <f>Paramètres!$A$19*Barèmes!I27+Paramètres!$C$19</f>
        <v>73185.091970935668</v>
      </c>
      <c r="J27" s="40">
        <f>Paramètres!$A$19*Barèmes!J27+Paramètres!$C$19</f>
        <v>63606.504825067299</v>
      </c>
      <c r="K27" s="40">
        <f>Paramètres!$A$19*Barèmes!K27+Paramètres!$C$19</f>
        <v>71556.618584803044</v>
      </c>
      <c r="L27" s="40">
        <f>Paramètres!$A$19*Barèmes!L27+Paramètres!$C$19</f>
        <v>66520.283296485592</v>
      </c>
      <c r="M27" s="40">
        <f>Paramètres!$A$19*Barèmes!M27+Paramètres!$C$19</f>
        <v>72054.479706162267</v>
      </c>
      <c r="N27" s="40">
        <f>Paramètres!$A$19*Barèmes!N27+Paramètres!$C$19</f>
        <v>72535.71417656893</v>
      </c>
      <c r="O27" s="40">
        <f>Paramètres!$A$19*Barèmes!O27+Paramètres!$C$19</f>
        <v>78069.910586245591</v>
      </c>
      <c r="P27" s="40">
        <f>Paramètres!$A$19*Barèmes!P27+Paramètres!$C$19</f>
        <v>80093.333102240984</v>
      </c>
      <c r="Q27" s="40">
        <f>Paramètres!$A$19*Barèmes!Q27+Paramètres!$C$19</f>
        <v>81708.909404566715</v>
      </c>
      <c r="R27" s="40">
        <f>Paramètres!$A$19*Barèmes!R27+Paramètres!$C$19</f>
        <v>94959.09900412627</v>
      </c>
      <c r="S27" s="40">
        <f>Paramètres!$A$19*Barèmes!S27+Paramètres!$C$19</f>
        <v>96554.150656289145</v>
      </c>
      <c r="T27" s="40">
        <f>Paramètres!$A$19*Barèmes!T27+Paramètres!$C$19</f>
        <v>106788.34758291606</v>
      </c>
      <c r="U27" s="40">
        <f>Paramètres!$A$19*Barèmes!U27+Paramètres!$C$19</f>
        <v>102569.58153637247</v>
      </c>
      <c r="V27" s="40">
        <f>Paramètres!$A$19*Barèmes!V27+Paramètres!$C$19</f>
        <v>112803.77846299937</v>
      </c>
      <c r="W27" s="40">
        <f>Paramètres!$A$19*Barèmes!W27+Paramètres!$C$19</f>
        <v>116956.11009090333</v>
      </c>
      <c r="X27" s="40">
        <f>Paramètres!$A$19*Barèmes!X27+Paramètres!$C$19</f>
        <v>118746.3023208161</v>
      </c>
      <c r="Y27" s="40">
        <f>Paramètres!$A$19*Barèmes!Y27+Paramètres!$C$19</f>
        <v>124242.69776284233</v>
      </c>
      <c r="Z27" s="40">
        <f>Paramètres!$A$19*Barèmes!Z27+Paramètres!$C$19</f>
        <v>136341.72638574208</v>
      </c>
      <c r="AA27" s="40">
        <f>Paramètres!$A$19*Barèmes!AA27+Paramètres!$C$19</f>
        <v>151981.84667395876</v>
      </c>
      <c r="AB27" s="40">
        <f>Paramètres!$A$19*Barèmes!AB27+Paramètres!$C$19</f>
        <v>157647.94945197381</v>
      </c>
      <c r="AC27" s="40">
        <f>Paramètres!$A$19*Barèmes!AC27+Paramètres!$C$19</f>
        <v>159438.16574361012</v>
      </c>
      <c r="AD27" s="40">
        <f>Paramètres!$A$19*Barèmes!AD27+Paramètres!$C$19</f>
        <v>179914.69245941378</v>
      </c>
      <c r="AE27" s="40">
        <f>Paramètres!$A$19*Barèmes!AE27+Paramètres!$C$19</f>
        <v>172853.8278158191</v>
      </c>
      <c r="AF27" s="41">
        <f>Paramètres!$A$19*Barèmes!AF27+Paramètres!$C$19</f>
        <v>193330.35453162275</v>
      </c>
      <c r="AH27" s="3"/>
      <c r="AI27" s="3"/>
      <c r="AJ27" s="3"/>
    </row>
    <row r="28" spans="1:36" ht="19.5" customHeight="1">
      <c r="A28" s="51">
        <v>26</v>
      </c>
      <c r="B28" s="40">
        <f>Paramètres!$A$19*Barèmes!B28+Paramètres!$B$19*Paramètres!$E$19+Paramètres!$C$19</f>
        <v>42078.437741084344</v>
      </c>
      <c r="C28" s="40">
        <f>Paramètres!$A$19*Barèmes!C28+Paramètres!$C$19</f>
        <v>47732.023349762552</v>
      </c>
      <c r="D28" s="40">
        <f>Paramètres!$A$19*Barèmes!D28+Paramètres!$C$19</f>
        <v>51341.281877812558</v>
      </c>
      <c r="E28" s="40">
        <f>Paramètres!$A$19*Barèmes!E28+Paramètres!$C$19</f>
        <v>55683.604874633027</v>
      </c>
      <c r="F28" s="40">
        <f>Paramètres!$A$19*Barèmes!F28+Paramètres!$C$19</f>
        <v>53615.571923230949</v>
      </c>
      <c r="G28" s="40">
        <f>Paramètres!$A$19*Barèmes!G28+Paramètres!$C$19</f>
        <v>61343.595974874021</v>
      </c>
      <c r="H28" s="40">
        <f>Paramètres!$A$19*Barèmes!H28+Paramètres!$C$19</f>
        <v>67359.026854957367</v>
      </c>
      <c r="I28" s="40">
        <f>Paramètres!$A$19*Barèmes!I28+Paramètres!$C$19</f>
        <v>73185.091970935668</v>
      </c>
      <c r="J28" s="40">
        <f>Paramètres!$A$19*Barèmes!J28+Paramètres!$C$19</f>
        <v>63606.504825067299</v>
      </c>
      <c r="K28" s="40">
        <f>Paramètres!$A$19*Barèmes!K28+Paramètres!$C$19</f>
        <v>71556.618584803044</v>
      </c>
      <c r="L28" s="40">
        <f>Paramètres!$A$19*Barèmes!L28+Paramètres!$C$19</f>
        <v>66520.283296485592</v>
      </c>
      <c r="M28" s="40">
        <f>Paramètres!$A$19*Barèmes!M28+Paramètres!$C$19</f>
        <v>72054.479706162267</v>
      </c>
      <c r="N28" s="40">
        <f>Paramètres!$A$19*Barèmes!N28+Paramètres!$C$19</f>
        <v>72535.71417656893</v>
      </c>
      <c r="O28" s="40">
        <f>Paramètres!$A$19*Barèmes!O28+Paramètres!$C$19</f>
        <v>78069.910586245591</v>
      </c>
      <c r="P28" s="40">
        <f>Paramètres!$A$19*Barèmes!P28+Paramètres!$C$19</f>
        <v>80093.333102240984</v>
      </c>
      <c r="Q28" s="40">
        <f>Paramètres!$A$19*Barèmes!Q28+Paramètres!$C$19</f>
        <v>81708.909404566715</v>
      </c>
      <c r="R28" s="40">
        <f>Paramètres!$A$19*Barèmes!R28+Paramètres!$C$19</f>
        <v>94959.09900412627</v>
      </c>
      <c r="S28" s="40">
        <f>Paramètres!$A$19*Barèmes!S28+Paramètres!$C$19</f>
        <v>96554.150656289145</v>
      </c>
      <c r="T28" s="40">
        <f>Paramètres!$A$19*Barèmes!T28+Paramètres!$C$19</f>
        <v>106788.34758291606</v>
      </c>
      <c r="U28" s="40">
        <f>Paramètres!$A$19*Barèmes!U28+Paramètres!$C$19</f>
        <v>102569.58153637247</v>
      </c>
      <c r="V28" s="40">
        <f>Paramètres!$A$19*Barèmes!V28+Paramètres!$C$19</f>
        <v>112803.77846299937</v>
      </c>
      <c r="W28" s="40">
        <f>Paramètres!$A$19*Barèmes!W28+Paramètres!$C$19</f>
        <v>116956.11009090333</v>
      </c>
      <c r="X28" s="40">
        <f>Paramètres!$A$19*Barèmes!X28+Paramètres!$C$19</f>
        <v>118746.3023208161</v>
      </c>
      <c r="Y28" s="40">
        <f>Paramètres!$A$19*Barèmes!Y28+Paramètres!$C$19</f>
        <v>124242.69776284233</v>
      </c>
      <c r="Z28" s="40">
        <f>Paramètres!$A$19*Barèmes!Z28+Paramètres!$C$19</f>
        <v>136341.72638574208</v>
      </c>
      <c r="AA28" s="40">
        <f>Paramètres!$A$19*Barèmes!AA28+Paramètres!$C$19</f>
        <v>151981.84667395876</v>
      </c>
      <c r="AB28" s="40">
        <f>Paramètres!$A$19*Barèmes!AB28+Paramètres!$C$19</f>
        <v>157647.94945197381</v>
      </c>
      <c r="AC28" s="40">
        <f>Paramètres!$A$19*Barèmes!AC28+Paramètres!$C$19</f>
        <v>159438.16574361012</v>
      </c>
      <c r="AD28" s="40">
        <f>Paramètres!$A$19*Barèmes!AD28+Paramètres!$C$19</f>
        <v>179914.69245941378</v>
      </c>
      <c r="AE28" s="40">
        <f>Paramètres!$A$19*Barèmes!AE28+Paramètres!$C$19</f>
        <v>172853.8278158191</v>
      </c>
      <c r="AF28" s="41">
        <f>Paramètres!$A$19*Barèmes!AF28+Paramètres!$C$19</f>
        <v>193330.35453162275</v>
      </c>
      <c r="AH28" s="3"/>
      <c r="AI28" s="3"/>
      <c r="AJ28" s="3"/>
    </row>
    <row r="29" spans="1:36" ht="19.5" customHeight="1">
      <c r="A29" s="51">
        <v>27</v>
      </c>
      <c r="B29" s="40">
        <f>Paramètres!$A$19*Barèmes!B29+Paramètres!$B$19*Paramètres!$E$19+Paramètres!$C$19</f>
        <v>43087.46611690952</v>
      </c>
      <c r="C29" s="40">
        <f>Paramètres!$A$19*Barèmes!C29+Paramètres!$C$19</f>
        <v>48741.051725587728</v>
      </c>
      <c r="D29" s="40">
        <f>Paramètres!$A$19*Barèmes!D29+Paramètres!$C$19</f>
        <v>52350.310253637734</v>
      </c>
      <c r="E29" s="40">
        <f>Paramètres!$A$19*Barèmes!E29+Paramètres!$C$19</f>
        <v>56692.633250458202</v>
      </c>
      <c r="F29" s="40">
        <f>Paramètres!$A$19*Barèmes!F29+Paramètres!$C$19</f>
        <v>55116.061001958929</v>
      </c>
      <c r="G29" s="40">
        <f>Paramètres!$A$19*Barèmes!G29+Paramètres!$C$19</f>
        <v>62844.085053602008</v>
      </c>
      <c r="H29" s="40">
        <f>Paramètres!$A$19*Barèmes!H29+Paramètres!$C$19</f>
        <v>68859.515933685354</v>
      </c>
      <c r="I29" s="40">
        <f>Paramètres!$A$19*Barèmes!I29+Paramètres!$C$19</f>
        <v>74685.581049663655</v>
      </c>
      <c r="J29" s="40">
        <f>Paramètres!$A$19*Barèmes!J29+Paramètres!$C$19</f>
        <v>65022.056019768504</v>
      </c>
      <c r="K29" s="40">
        <f>Paramètres!$A$19*Barèmes!K29+Paramètres!$C$19</f>
        <v>72972.169779504242</v>
      </c>
      <c r="L29" s="40">
        <f>Paramètres!$A$19*Barèmes!L29+Paramètres!$C$19</f>
        <v>67935.834491186804</v>
      </c>
      <c r="M29" s="40">
        <f>Paramètres!$A$19*Barèmes!M29+Paramètres!$C$19</f>
        <v>73470.030900863479</v>
      </c>
      <c r="N29" s="40">
        <f>Paramètres!$A$19*Barèmes!N29+Paramètres!$C$19</f>
        <v>73951.265371270143</v>
      </c>
      <c r="O29" s="40">
        <f>Paramètres!$A$19*Barèmes!O29+Paramètres!$C$19</f>
        <v>79485.461780946804</v>
      </c>
      <c r="P29" s="40">
        <f>Paramètres!$A$19*Barèmes!P29+Paramètres!$C$19</f>
        <v>81508.884296942197</v>
      </c>
      <c r="Q29" s="40">
        <f>Paramètres!$A$19*Barèmes!Q29+Paramètres!$C$19</f>
        <v>81708.909404566715</v>
      </c>
      <c r="R29" s="40">
        <f>Paramètres!$A$19*Barèmes!R29+Paramètres!$C$19</f>
        <v>94959.09900412627</v>
      </c>
      <c r="S29" s="40">
        <f>Paramètres!$A$19*Barèmes!S29+Paramètres!$C$19</f>
        <v>96554.150656289145</v>
      </c>
      <c r="T29" s="40">
        <f>Paramètres!$A$19*Barèmes!T29+Paramètres!$C$19</f>
        <v>106788.34758291606</v>
      </c>
      <c r="U29" s="40">
        <f>Paramètres!$A$19*Barèmes!U29+Paramètres!$C$19</f>
        <v>102569.58153637247</v>
      </c>
      <c r="V29" s="40">
        <f>Paramètres!$A$19*Barèmes!V29+Paramètres!$C$19</f>
        <v>112803.77846299937</v>
      </c>
      <c r="W29" s="40">
        <f>Paramètres!$A$19*Barèmes!W29+Paramètres!$C$19</f>
        <v>116956.11009090333</v>
      </c>
      <c r="X29" s="40">
        <f>Paramètres!$A$19*Barèmes!X29+Paramètres!$C$19</f>
        <v>118746.3023208161</v>
      </c>
      <c r="Y29" s="40">
        <f>Paramètres!$A$19*Barèmes!Y29+Paramètres!$C$19</f>
        <v>124242.69776284233</v>
      </c>
      <c r="Z29" s="40">
        <f>Paramètres!$A$19*Barèmes!Z29+Paramètres!$C$19</f>
        <v>136341.72638574208</v>
      </c>
      <c r="AA29" s="40">
        <f>Paramètres!$A$19*Barèmes!AA29+Paramètres!$C$19</f>
        <v>151981.84667395876</v>
      </c>
      <c r="AB29" s="40">
        <f>Paramètres!$A$19*Barèmes!AB29+Paramètres!$C$19</f>
        <v>157647.94945197381</v>
      </c>
      <c r="AC29" s="40">
        <f>Paramètres!$A$19*Barèmes!AC29+Paramètres!$C$19</f>
        <v>159438.16574361012</v>
      </c>
      <c r="AD29" s="40">
        <f>Paramètres!$A$19*Barèmes!AD29+Paramètres!$C$19</f>
        <v>179914.69245941378</v>
      </c>
      <c r="AE29" s="40">
        <f>Paramètres!$A$19*Barèmes!AE29+Paramètres!$C$19</f>
        <v>172853.8278158191</v>
      </c>
      <c r="AF29" s="41">
        <f>Paramètres!$A$19*Barèmes!AF29+Paramètres!$C$19</f>
        <v>193330.35453162275</v>
      </c>
      <c r="AH29" s="3"/>
      <c r="AI29" s="3"/>
      <c r="AJ29" s="3"/>
    </row>
    <row r="30" spans="1:36" ht="19.5" customHeight="1">
      <c r="A30" s="51">
        <v>28</v>
      </c>
      <c r="B30" s="40">
        <f>Paramètres!$A$19*Barèmes!B30+Paramètres!$B$19*Paramètres!$E$19+Paramètres!$C$19</f>
        <v>43087.46611690952</v>
      </c>
      <c r="C30" s="40">
        <f>Paramètres!$A$19*Barèmes!C30+Paramètres!$C$19</f>
        <v>48741.051725587728</v>
      </c>
      <c r="D30" s="40">
        <f>Paramètres!$A$19*Barèmes!D30+Paramètres!$C$19</f>
        <v>52350.310253637734</v>
      </c>
      <c r="E30" s="40">
        <f>Paramètres!$A$19*Barèmes!E30+Paramètres!$C$19</f>
        <v>56692.633250458202</v>
      </c>
      <c r="F30" s="40">
        <f>Paramètres!$A$19*Barèmes!F30+Paramètres!$C$19</f>
        <v>55116.061001958929</v>
      </c>
      <c r="G30" s="40">
        <f>Paramètres!$A$19*Barèmes!G30+Paramètres!$C$19</f>
        <v>62844.085053602008</v>
      </c>
      <c r="H30" s="40">
        <f>Paramètres!$A$19*Barèmes!H30+Paramètres!$C$19</f>
        <v>68859.515933685354</v>
      </c>
      <c r="I30" s="40">
        <f>Paramètres!$A$19*Barèmes!I30+Paramètres!$C$19</f>
        <v>74685.581049663655</v>
      </c>
      <c r="J30" s="40">
        <f>Paramètres!$A$19*Barèmes!J30+Paramètres!$C$19</f>
        <v>65022.056019768504</v>
      </c>
      <c r="K30" s="40">
        <f>Paramètres!$A$19*Barèmes!K30+Paramètres!$C$19</f>
        <v>72972.169779504242</v>
      </c>
      <c r="L30" s="40">
        <f>Paramètres!$A$19*Barèmes!L30+Paramètres!$C$19</f>
        <v>67935.834491186804</v>
      </c>
      <c r="M30" s="40">
        <f>Paramètres!$A$19*Barèmes!M30+Paramètres!$C$19</f>
        <v>73470.030900863479</v>
      </c>
      <c r="N30" s="40">
        <f>Paramètres!$A$19*Barèmes!N30+Paramètres!$C$19</f>
        <v>73951.265371270143</v>
      </c>
      <c r="O30" s="40">
        <f>Paramètres!$A$19*Barèmes!O30+Paramètres!$C$19</f>
        <v>79485.461780946804</v>
      </c>
      <c r="P30" s="40">
        <f>Paramètres!$A$19*Barèmes!P30+Paramètres!$C$19</f>
        <v>81508.884296942197</v>
      </c>
      <c r="Q30" s="40">
        <f>Paramètres!$A$19*Barèmes!Q30+Paramètres!$C$19</f>
        <v>81708.909404566715</v>
      </c>
      <c r="R30" s="40">
        <f>Paramètres!$A$19*Barèmes!R30+Paramètres!$C$19</f>
        <v>94959.09900412627</v>
      </c>
      <c r="S30" s="40">
        <f>Paramètres!$A$19*Barèmes!S30+Paramètres!$C$19</f>
        <v>96554.150656289145</v>
      </c>
      <c r="T30" s="40">
        <f>Paramètres!$A$19*Barèmes!T30+Paramètres!$C$19</f>
        <v>106788.34758291606</v>
      </c>
      <c r="U30" s="40">
        <f>Paramètres!$A$19*Barèmes!U30+Paramètres!$C$19</f>
        <v>102569.58153637247</v>
      </c>
      <c r="V30" s="40">
        <f>Paramètres!$A$19*Barèmes!V30+Paramètres!$C$19</f>
        <v>112803.77846299937</v>
      </c>
      <c r="W30" s="40">
        <f>Paramètres!$A$19*Barèmes!W30+Paramètres!$C$19</f>
        <v>116956.11009090333</v>
      </c>
      <c r="X30" s="40">
        <f>Paramètres!$A$19*Barèmes!X30+Paramètres!$C$19</f>
        <v>118746.3023208161</v>
      </c>
      <c r="Y30" s="40">
        <f>Paramètres!$A$19*Barèmes!Y30+Paramètres!$C$19</f>
        <v>124242.69776284233</v>
      </c>
      <c r="Z30" s="40">
        <f>Paramètres!$A$19*Barèmes!Z30+Paramètres!$C$19</f>
        <v>136341.72638574208</v>
      </c>
      <c r="AA30" s="40">
        <f>Paramètres!$A$19*Barèmes!AA30+Paramètres!$C$19</f>
        <v>151981.84667395876</v>
      </c>
      <c r="AB30" s="40">
        <f>Paramètres!$A$19*Barèmes!AB30+Paramètres!$C$19</f>
        <v>157647.94945197381</v>
      </c>
      <c r="AC30" s="40">
        <f>Paramètres!$A$19*Barèmes!AC30+Paramètres!$C$19</f>
        <v>159438.16574361012</v>
      </c>
      <c r="AD30" s="40">
        <f>Paramètres!$A$19*Barèmes!AD30+Paramètres!$C$19</f>
        <v>179914.69245941378</v>
      </c>
      <c r="AE30" s="40">
        <f>Paramètres!$A$19*Barèmes!AE30+Paramètres!$C$19</f>
        <v>172853.8278158191</v>
      </c>
      <c r="AF30" s="41">
        <f>Paramètres!$A$19*Barèmes!AF30+Paramètres!$C$19</f>
        <v>193330.35453162275</v>
      </c>
      <c r="AH30" s="3"/>
      <c r="AI30" s="3"/>
      <c r="AJ30" s="3"/>
    </row>
    <row r="31" spans="1:36" ht="19.5" customHeight="1">
      <c r="A31" s="51">
        <v>29</v>
      </c>
      <c r="B31" s="40">
        <f>Paramètres!$A$19*Barèmes!B31+Paramètres!$B$19*Paramètres!$E$19+Paramètres!$C$19</f>
        <v>44096.494492734695</v>
      </c>
      <c r="C31" s="40">
        <f>Paramètres!$A$19*Barèmes!C31+Paramètres!$C$19</f>
        <v>49750.080101412903</v>
      </c>
      <c r="D31" s="40">
        <f>Paramètres!$A$19*Barèmes!D31+Paramètres!$C$19</f>
        <v>53359.338629462902</v>
      </c>
      <c r="E31" s="40">
        <f>Paramètres!$A$19*Barèmes!E31+Paramètres!$C$19</f>
        <v>57701.661626283378</v>
      </c>
      <c r="F31" s="40">
        <f>Paramètres!$A$19*Barèmes!F31+Paramètres!$C$19</f>
        <v>56616.550080686917</v>
      </c>
      <c r="G31" s="40">
        <f>Paramètres!$A$19*Barèmes!G31+Paramètres!$C$19</f>
        <v>64344.574132329988</v>
      </c>
      <c r="H31" s="40">
        <f>Paramètres!$A$19*Barèmes!H31+Paramètres!$C$19</f>
        <v>70360.005012413327</v>
      </c>
      <c r="I31" s="40">
        <f>Paramètres!$A$19*Barèmes!I31+Paramètres!$C$19</f>
        <v>76186.070128391642</v>
      </c>
      <c r="J31" s="40">
        <f>Paramètres!$A$19*Barèmes!J31+Paramètres!$C$19</f>
        <v>66437.607214469725</v>
      </c>
      <c r="K31" s="40">
        <f>Paramètres!$A$19*Barèmes!K31+Paramètres!$C$19</f>
        <v>74387.720974205469</v>
      </c>
      <c r="L31" s="40">
        <f>Paramètres!$A$19*Barèmes!L31+Paramètres!$C$19</f>
        <v>69351.385685888017</v>
      </c>
      <c r="M31" s="40">
        <f>Paramètres!$A$19*Barèmes!M31+Paramètres!$C$19</f>
        <v>74885.582095564678</v>
      </c>
      <c r="N31" s="40">
        <f>Paramètres!$A$19*Barèmes!N31+Paramètres!$C$19</f>
        <v>75366.816565971341</v>
      </c>
      <c r="O31" s="40">
        <f>Paramètres!$A$19*Barèmes!O31+Paramètres!$C$19</f>
        <v>80901.012975648016</v>
      </c>
      <c r="P31" s="40">
        <f>Paramètres!$A$19*Barèmes!P31+Paramètres!$C$19</f>
        <v>82924.435491643409</v>
      </c>
      <c r="Q31" s="40">
        <f>Paramètres!$A$19*Barèmes!Q31+Paramètres!$C$19</f>
        <v>81708.909404566715</v>
      </c>
      <c r="R31" s="40">
        <f>Paramètres!$A$19*Barèmes!R31+Paramètres!$C$19</f>
        <v>94959.09900412627</v>
      </c>
      <c r="S31" s="40">
        <f>Paramètres!$A$19*Barèmes!S31+Paramètres!$C$19</f>
        <v>96554.150656289145</v>
      </c>
      <c r="T31" s="40">
        <f>Paramètres!$A$19*Barèmes!T31+Paramètres!$C$19</f>
        <v>106788.34758291606</v>
      </c>
      <c r="U31" s="40">
        <f>Paramètres!$A$19*Barèmes!U31+Paramètres!$C$19</f>
        <v>102569.58153637247</v>
      </c>
      <c r="V31" s="40">
        <f>Paramètres!$A$19*Barèmes!V31+Paramètres!$C$19</f>
        <v>112803.77846299937</v>
      </c>
      <c r="W31" s="40">
        <f>Paramètres!$A$19*Barèmes!W31+Paramètres!$C$19</f>
        <v>116956.11009090333</v>
      </c>
      <c r="X31" s="40">
        <f>Paramètres!$A$19*Barèmes!X31+Paramètres!$C$19</f>
        <v>118746.3023208161</v>
      </c>
      <c r="Y31" s="40">
        <f>Paramètres!$A$19*Barèmes!Y31+Paramètres!$C$19</f>
        <v>124242.69776284233</v>
      </c>
      <c r="Z31" s="40">
        <f>Paramètres!$A$19*Barèmes!Z31+Paramètres!$C$19</f>
        <v>136341.72638574208</v>
      </c>
      <c r="AA31" s="40">
        <f>Paramètres!$A$19*Barèmes!AA31+Paramètres!$C$19</f>
        <v>151981.84667395876</v>
      </c>
      <c r="AB31" s="40">
        <f>Paramètres!$A$19*Barèmes!AB31+Paramètres!$C$19</f>
        <v>157647.94945197381</v>
      </c>
      <c r="AC31" s="40">
        <f>Paramètres!$A$19*Barèmes!AC31+Paramètres!$C$19</f>
        <v>159438.16574361012</v>
      </c>
      <c r="AD31" s="40">
        <f>Paramètres!$A$19*Barèmes!AD31+Paramètres!$C$19</f>
        <v>179914.69245941378</v>
      </c>
      <c r="AE31" s="40">
        <f>Paramètres!$A$19*Barèmes!AE31+Paramètres!$C$19</f>
        <v>172853.8278158191</v>
      </c>
      <c r="AF31" s="41">
        <f>Paramètres!$A$19*Barèmes!AF31+Paramètres!$C$19</f>
        <v>193330.35453162275</v>
      </c>
      <c r="AH31" s="3"/>
      <c r="AI31" s="3"/>
      <c r="AJ31" s="3"/>
    </row>
    <row r="32" spans="1:36" ht="19.5" customHeight="1">
      <c r="A32" s="51">
        <v>30</v>
      </c>
      <c r="B32" s="40">
        <f>Paramètres!$A$19*Barèmes!B32+Paramètres!$B$19*Paramètres!$E$19+Paramètres!$C$19</f>
        <v>44698.951926236805</v>
      </c>
      <c r="C32" s="40">
        <f>Paramètres!$A$19*Barèmes!C32+Paramètres!$C$19</f>
        <v>50352.537534915013</v>
      </c>
      <c r="D32" s="40">
        <f>Paramètres!$A$19*Barèmes!D32+Paramètres!$C$19</f>
        <v>53961.796062965012</v>
      </c>
      <c r="E32" s="40">
        <f>Paramètres!$A$19*Barèmes!E32+Paramètres!$C$19</f>
        <v>58304.119059785487</v>
      </c>
      <c r="F32" s="40">
        <f>Paramètres!$A$19*Barèmes!F32+Paramètres!$C$19</f>
        <v>57219.007514189019</v>
      </c>
      <c r="G32" s="40">
        <f>Paramètres!$A$19*Barèmes!G32+Paramètres!$C$19</f>
        <v>64947.031565832098</v>
      </c>
      <c r="H32" s="40">
        <f>Paramètres!$A$19*Barèmes!H32+Paramètres!$C$19</f>
        <v>70962.462445915444</v>
      </c>
      <c r="I32" s="40">
        <f>Paramètres!$A$19*Barèmes!I32+Paramètres!$C$19</f>
        <v>76788.527561893745</v>
      </c>
      <c r="J32" s="40">
        <f>Paramètres!$A$19*Barèmes!J32+Paramètres!$C$19</f>
        <v>67040.064647971827</v>
      </c>
      <c r="K32" s="40">
        <f>Paramètres!$A$19*Barèmes!K32+Paramètres!$C$19</f>
        <v>74990.178407707557</v>
      </c>
      <c r="L32" s="40">
        <f>Paramètres!$A$19*Barèmes!L32+Paramètres!$C$19</f>
        <v>69953.84311939012</v>
      </c>
      <c r="M32" s="40">
        <f>Paramètres!$A$19*Barèmes!M32+Paramètres!$C$19</f>
        <v>75488.039529066795</v>
      </c>
      <c r="N32" s="40">
        <f>Paramètres!$A$19*Barèmes!N32+Paramètres!$C$19</f>
        <v>75969.273999473458</v>
      </c>
      <c r="O32" s="40">
        <f>Paramètres!$A$19*Barèmes!O32+Paramètres!$C$19</f>
        <v>81503.470409150119</v>
      </c>
      <c r="P32" s="40">
        <f>Paramètres!$A$19*Barèmes!P32+Paramètres!$C$19</f>
        <v>83526.892925145512</v>
      </c>
      <c r="Q32" s="40">
        <f>Paramètres!$A$19*Barèmes!Q32+Paramètres!$C$19</f>
        <v>82311.366838068818</v>
      </c>
      <c r="R32" s="40">
        <f>Paramètres!$A$19*Barèmes!R32+Paramètres!$C$19</f>
        <v>95561.556437628358</v>
      </c>
      <c r="S32" s="40">
        <f>Paramètres!$A$19*Barèmes!S32+Paramètres!$C$19</f>
        <v>97156.608089791247</v>
      </c>
      <c r="T32" s="40">
        <f>Paramètres!$A$19*Barèmes!T32+Paramètres!$C$19</f>
        <v>107390.80501641815</v>
      </c>
      <c r="U32" s="40">
        <f>Paramètres!$A$19*Barèmes!U32+Paramètres!$C$19</f>
        <v>103172.03896987456</v>
      </c>
      <c r="V32" s="40">
        <f>Paramètres!$A$19*Barèmes!V32+Paramètres!$C$19</f>
        <v>113406.23589650147</v>
      </c>
      <c r="W32" s="40">
        <f>Paramètres!$A$19*Barèmes!W32+Paramètres!$C$19</f>
        <v>117558.56752440543</v>
      </c>
      <c r="X32" s="40">
        <f>Paramètres!$A$19*Barèmes!X32+Paramètres!$C$19</f>
        <v>119348.75975431821</v>
      </c>
      <c r="Y32" s="40">
        <f>Paramètres!$A$19*Barèmes!Y32+Paramètres!$C$19</f>
        <v>124845.15519634444</v>
      </c>
      <c r="Z32" s="40">
        <f>Paramètres!$A$19*Barèmes!Z32+Paramètres!$C$19</f>
        <v>136944.18381924418</v>
      </c>
      <c r="AA32" s="40">
        <f>Paramètres!$A$19*Barèmes!AA32+Paramètres!$C$19</f>
        <v>152584.30410746086</v>
      </c>
      <c r="AB32" s="40">
        <f>Paramètres!$A$19*Barèmes!AB32+Paramètres!$C$19</f>
        <v>158250.40688547591</v>
      </c>
      <c r="AC32" s="40">
        <f>Paramètres!$A$19*Barèmes!AC32+Paramètres!$C$19</f>
        <v>160040.62317711225</v>
      </c>
      <c r="AD32" s="40">
        <f>Paramètres!$A$19*Barèmes!AD32+Paramètres!$C$19</f>
        <v>180517.14989291591</v>
      </c>
      <c r="AE32" s="40">
        <f>Paramètres!$A$19*Barèmes!AE32+Paramètres!$C$19</f>
        <v>173456.28524932123</v>
      </c>
      <c r="AF32" s="41">
        <f>Paramètres!$A$19*Barèmes!AF32+Paramètres!$C$19</f>
        <v>193932.81196512489</v>
      </c>
      <c r="AH32" s="3"/>
      <c r="AI32" s="3"/>
      <c r="AJ32" s="3"/>
    </row>
    <row r="41" spans="2:32"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</row>
    <row r="42" spans="2:32"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</row>
    <row r="43" spans="2:32"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</row>
    <row r="44" spans="2:32"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</row>
    <row r="45" spans="2:32"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</row>
    <row r="46" spans="2:32"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</row>
    <row r="47" spans="2:32"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</row>
    <row r="48" spans="2:32"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</row>
    <row r="49" spans="2:32"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</row>
    <row r="50" spans="2:32"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</row>
    <row r="51" spans="2:32"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</row>
    <row r="52" spans="2:32"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</row>
    <row r="53" spans="2:32"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</row>
    <row r="54" spans="2:32"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</row>
    <row r="55" spans="2:32"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39"/>
    </row>
    <row r="56" spans="2:32"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</row>
    <row r="57" spans="2:32"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</row>
    <row r="58" spans="2:32"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39"/>
    </row>
    <row r="59" spans="2:32"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39"/>
    </row>
    <row r="60" spans="2:32"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39"/>
    </row>
    <row r="61" spans="2:32"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</row>
    <row r="62" spans="2:32"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39"/>
    </row>
    <row r="63" spans="2:32"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39"/>
    </row>
    <row r="64" spans="2:32"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</row>
    <row r="65" spans="2:32"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</row>
    <row r="66" spans="2:32"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39"/>
    </row>
    <row r="67" spans="2:32"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39"/>
    </row>
    <row r="68" spans="2:32"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39"/>
    </row>
    <row r="69" spans="2:32"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39"/>
    </row>
    <row r="70" spans="2:32"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39"/>
    </row>
    <row r="71" spans="2:32">
      <c r="B71" s="39"/>
    </row>
    <row r="72" spans="2:32">
      <c r="B72" s="39"/>
    </row>
  </sheetData>
  <conditionalFormatting sqref="A41:XFD70">
    <cfRule type="cellIs" dxfId="0" priority="1" operator="lessThan">
      <formula>0</formula>
    </cfRule>
  </conditionalFormatting>
  <printOptions horizontalCentered="1" verticalCentered="1"/>
  <pageMargins left="0.19685039370078741" right="0.19685039370078741" top="0.98425196850393704" bottom="0.98425196850393704" header="0.51181102362204722" footer="0.51181102362204722"/>
  <pageSetup paperSize="9" scale="48" orientation="landscape" r:id="rId1"/>
  <headerFooter alignWithMargins="0">
    <oddHeader>&amp;C&amp;"Times New Roman,Gras italique"&amp;12&amp;UAgents statutaires et contractuels</oddHeader>
    <oddFooter>&amp;L&amp;"Times New Roman,Gras italique"&amp;11&amp;A&amp;R&amp;"Times New Roman,Italique"&amp;8&amp;F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C000"/>
    <pageSetUpPr fitToPage="1"/>
  </sheetPr>
  <dimension ref="A1:AJ34"/>
  <sheetViews>
    <sheetView zoomScaleNormal="100" workbookViewId="0">
      <pane ySplit="1" topLeftCell="A2" activePane="bottomLeft" state="frozen"/>
      <selection activeCell="S40" sqref="S40"/>
      <selection pane="bottomLeft" activeCell="G33" sqref="G33"/>
    </sheetView>
  </sheetViews>
  <sheetFormatPr baseColWidth="10" defaultColWidth="12" defaultRowHeight="16"/>
  <cols>
    <col min="1" max="1" width="3.796875" style="54" customWidth="1"/>
    <col min="2" max="45" width="12" style="5" customWidth="1"/>
    <col min="46" max="51" width="11.59765625" style="5" customWidth="1"/>
    <col min="52" max="16384" width="12" style="5"/>
  </cols>
  <sheetData>
    <row r="1" spans="1:36" s="50" customFormat="1" ht="36" customHeight="1">
      <c r="A1" s="46"/>
      <c r="B1" s="46" t="s">
        <v>0</v>
      </c>
      <c r="C1" s="46" t="s">
        <v>1</v>
      </c>
      <c r="D1" s="46" t="s">
        <v>35</v>
      </c>
      <c r="E1" s="46" t="s">
        <v>2</v>
      </c>
      <c r="F1" s="46" t="s">
        <v>3</v>
      </c>
      <c r="G1" s="46" t="s">
        <v>4</v>
      </c>
      <c r="H1" s="46" t="s">
        <v>36</v>
      </c>
      <c r="I1" s="46" t="s">
        <v>5</v>
      </c>
      <c r="J1" s="46" t="s">
        <v>46</v>
      </c>
      <c r="K1" s="46" t="s">
        <v>49</v>
      </c>
      <c r="L1" s="46" t="s">
        <v>47</v>
      </c>
      <c r="M1" s="46" t="s">
        <v>50</v>
      </c>
      <c r="N1" s="46" t="s">
        <v>48</v>
      </c>
      <c r="O1" s="46" t="s">
        <v>51</v>
      </c>
      <c r="P1" s="46" t="s">
        <v>6</v>
      </c>
      <c r="Q1" s="46" t="s">
        <v>40</v>
      </c>
      <c r="R1" s="47" t="s">
        <v>52</v>
      </c>
      <c r="S1" s="46" t="s">
        <v>41</v>
      </c>
      <c r="T1" s="47" t="s">
        <v>53</v>
      </c>
      <c r="U1" s="46" t="s">
        <v>42</v>
      </c>
      <c r="V1" s="47" t="s">
        <v>54</v>
      </c>
      <c r="W1" s="47" t="s">
        <v>43</v>
      </c>
      <c r="X1" s="46" t="s">
        <v>44</v>
      </c>
      <c r="Y1" s="46" t="s">
        <v>45</v>
      </c>
      <c r="Z1" s="46" t="s">
        <v>7</v>
      </c>
      <c r="AA1" s="46" t="s">
        <v>37</v>
      </c>
      <c r="AB1" s="46" t="s">
        <v>31</v>
      </c>
      <c r="AC1" s="46" t="s">
        <v>8</v>
      </c>
      <c r="AD1" s="46" t="s">
        <v>38</v>
      </c>
      <c r="AE1" s="46" t="s">
        <v>9</v>
      </c>
      <c r="AF1" s="46" t="s">
        <v>39</v>
      </c>
      <c r="AG1" s="48"/>
      <c r="AH1" s="48"/>
      <c r="AI1" s="48"/>
      <c r="AJ1" s="48"/>
    </row>
    <row r="2" spans="1:36" ht="19.5" customHeight="1">
      <c r="A2" s="51">
        <v>0</v>
      </c>
      <c r="B2" s="40">
        <f>Paramètres!$A$27*(Barèmes!B2+Paramètres!$C$27)+Paramètres!$B$27</f>
        <v>40467.869093730835</v>
      </c>
      <c r="C2" s="40">
        <f>Paramètres!$A$27*(Barèmes!C2+Paramètres!$C$27)+Paramètres!$B$27</f>
        <v>46617.303274094134</v>
      </c>
      <c r="D2" s="40">
        <f>Paramètres!$A$27*(Barèmes!D2+Paramètres!$D$27)+Paramètres!$B$27</f>
        <v>49822.088439283514</v>
      </c>
      <c r="E2" s="40">
        <f>Paramètres!$A$27*Barèmes!E2+Paramètres!$B$27</f>
        <v>53883.265198402107</v>
      </c>
      <c r="F2" s="40">
        <f>Paramètres!$A$27*(Barèmes!F2+Paramètres!$C$27)+Paramètres!$B$27</f>
        <v>41623.245785084349</v>
      </c>
      <c r="G2" s="40">
        <f>Paramètres!$A$27*(Barèmes!G2+Paramètres!$D$27)+Paramètres!$B$27</f>
        <v>49639.875069454225</v>
      </c>
      <c r="H2" s="40">
        <f>Paramètres!$A$27*Barèmes!H2+Paramètres!$B$27</f>
        <v>55655.699230255872</v>
      </c>
      <c r="I2" s="40">
        <f>Paramètres!$A$27*Barèmes!I2+Paramètres!$B$27</f>
        <v>62462.136014699703</v>
      </c>
      <c r="J2" s="40">
        <f>Paramètres!$A$27*Barèmes!J2+Paramètres!$B$27</f>
        <v>52154.90869877486</v>
      </c>
      <c r="K2" s="40">
        <f>Paramètres!$A$27*Barèmes!K2+Paramètres!$B$27</f>
        <v>61442.814971290318</v>
      </c>
      <c r="L2" s="40">
        <f>Paramètres!$A$27*Barèmes!L2+Paramètres!$B$27</f>
        <v>55558.998521799731</v>
      </c>
      <c r="M2" s="40">
        <f>Paramètres!$A$27*Barèmes!M2+Paramètres!$B$27</f>
        <v>62024.452866251399</v>
      </c>
      <c r="N2" s="40">
        <f>Paramètres!$A$27*Barèmes!N2+Paramètres!$B$27</f>
        <v>62586.666287508066</v>
      </c>
      <c r="O2" s="40">
        <f>Paramètres!$A$27*Barèmes!O2+Paramètres!$B$27</f>
        <v>69052.12063195974</v>
      </c>
      <c r="P2" s="40">
        <f>Paramètres!$A$27*Barèmes!P2+Paramètres!$B$27</f>
        <v>71416.031293646578</v>
      </c>
      <c r="Q2" s="40">
        <f>Paramètres!$A$27*Barèmes!Q2+Paramètres!$B$27</f>
        <v>60525.142114444119</v>
      </c>
      <c r="R2" s="40">
        <f>Paramètres!$A$27*Barèmes!R2+Paramètres!$B$27</f>
        <v>76004.985901969878</v>
      </c>
      <c r="S2" s="40">
        <f>Paramètres!$A$27*Barèmes!S2+Paramètres!$B$27</f>
        <v>72879.079279782803</v>
      </c>
      <c r="T2" s="40">
        <f>Paramètres!$A$27*Barèmes!T2+Paramètres!$B$27</f>
        <v>89824.782120551055</v>
      </c>
      <c r="U2" s="40">
        <f>Paramètres!$A$27*Barèmes!U2+Paramètres!$B$27</f>
        <v>79906.747045491138</v>
      </c>
      <c r="V2" s="40">
        <f>Paramètres!$A$27*Barèmes!V2+Paramètres!$B$27</f>
        <v>96852.449886259375</v>
      </c>
      <c r="W2" s="40">
        <f>Paramètres!$A$27*Barèmes!W2+Paramètres!$B$27</f>
        <v>93194.970474274145</v>
      </c>
      <c r="X2" s="40">
        <f>Paramètres!$A$27*Barèmes!X2+Paramètres!$B$27</f>
        <v>95286.404401348933</v>
      </c>
      <c r="Y2" s="40">
        <f>Paramètres!$A$27*Barèmes!Y2+Paramètres!$B$27</f>
        <v>101707.6968815609</v>
      </c>
      <c r="Z2" s="40">
        <f>Paramètres!$A$27*Barèmes!Z2+Paramètres!$B$27</f>
        <v>115842.66994409857</v>
      </c>
      <c r="AA2" s="40">
        <f>Paramètres!$A$27*Barèmes!AA2+Paramètres!$B$27</f>
        <v>134114.60613494023</v>
      </c>
      <c r="AB2" s="40">
        <f>Paramètres!$A$27*Barèmes!AB2+Paramètres!$B$27</f>
        <v>130954.17960868802</v>
      </c>
      <c r="AC2" s="40">
        <f>Paramètres!$A$27*Barèmes!AC2+Paramètres!$B$27</f>
        <v>133045.64164643385</v>
      </c>
      <c r="AD2" s="40">
        <f>Paramètres!$A$27*Barèmes!AD2+Paramètres!$B$27</f>
        <v>156967.82272090504</v>
      </c>
      <c r="AE2" s="40">
        <f>Paramètres!$A$27*Barèmes!AE2+Paramètres!$B$27</f>
        <v>148718.80251885872</v>
      </c>
      <c r="AF2" s="40">
        <f>Paramètres!$A$27*Barèmes!AF2+Paramètres!$B$27</f>
        <v>172640.9835933299</v>
      </c>
      <c r="AG2" s="3"/>
      <c r="AH2" s="3"/>
      <c r="AI2" s="3"/>
      <c r="AJ2" s="3"/>
    </row>
    <row r="3" spans="1:36" ht="19.5" customHeight="1">
      <c r="A3" s="51">
        <v>1</v>
      </c>
      <c r="B3" s="40">
        <f>Paramètres!$A$27*(Barèmes!B3+Paramètres!$C$27)+Paramètres!$B$27</f>
        <v>40785.435344727666</v>
      </c>
      <c r="C3" s="40">
        <f>Paramètres!$A$27*(Barèmes!C3+Paramètres!$C$27)+Paramètres!$B$27</f>
        <v>47011.105665013361</v>
      </c>
      <c r="D3" s="40">
        <f>Paramètres!$A$27*(Barèmes!D3+Paramètres!$D$27)+Paramètres!$B$27</f>
        <v>50215.890830202748</v>
      </c>
      <c r="E3" s="40">
        <f>Paramètres!$A$27*Barèmes!E3+Paramètres!$B$27</f>
        <v>54277.067589321334</v>
      </c>
      <c r="F3" s="40">
        <f>Paramètres!$A$27*(Barèmes!F3+Paramètres!$C$27)+Paramètres!$B$27</f>
        <v>42374.672133264947</v>
      </c>
      <c r="G3" s="40">
        <f>Paramètres!$A$27*(Barèmes!G3+Paramètres!$D$27)+Paramètres!$B$27</f>
        <v>50391.30141763483</v>
      </c>
      <c r="H3" s="40">
        <f>Paramètres!$A$27*Barèmes!H3+Paramètres!$B$27</f>
        <v>56407.125578436477</v>
      </c>
      <c r="I3" s="40">
        <f>Paramètres!$A$27*Barèmes!I3+Paramètres!$B$27</f>
        <v>63213.562362880308</v>
      </c>
      <c r="J3" s="40">
        <f>Paramètres!$A$27*Barèmes!J3+Paramètres!$B$27</f>
        <v>52863.803601637388</v>
      </c>
      <c r="K3" s="40">
        <f>Paramètres!$A$27*Barèmes!K3+Paramètres!$B$27</f>
        <v>62151.709874152839</v>
      </c>
      <c r="L3" s="40">
        <f>Paramètres!$A$27*Barèmes!L3+Paramètres!$B$27</f>
        <v>56267.893424662267</v>
      </c>
      <c r="M3" s="40">
        <f>Paramètres!$A$27*Barèmes!M3+Paramètres!$B$27</f>
        <v>62733.347769113934</v>
      </c>
      <c r="N3" s="40">
        <f>Paramètres!$A$27*Barèmes!N3+Paramètres!$B$27</f>
        <v>63295.561190370594</v>
      </c>
      <c r="O3" s="40">
        <f>Paramètres!$A$27*Barèmes!O3+Paramètres!$B$27</f>
        <v>69761.015534822276</v>
      </c>
      <c r="P3" s="40">
        <f>Paramètres!$A$27*Barèmes!P3+Paramètres!$B$27</f>
        <v>72124.926196509099</v>
      </c>
      <c r="Q3" s="40">
        <f>Paramètres!$A$27*Barèmes!Q3+Paramètres!$B$27</f>
        <v>62278.123561922403</v>
      </c>
      <c r="R3" s="40">
        <f>Paramètres!$A$27*Barèmes!R3+Paramètres!$B$27</f>
        <v>77757.967349448154</v>
      </c>
      <c r="S3" s="40">
        <f>Paramètres!$A$27*Barèmes!S3+Paramètres!$B$27</f>
        <v>74632.060727261094</v>
      </c>
      <c r="T3" s="40">
        <f>Paramètres!$A$27*Barèmes!T3+Paramètres!$B$27</f>
        <v>91577.763568029332</v>
      </c>
      <c r="U3" s="40">
        <f>Paramètres!$A$27*Barèmes!U3+Paramètres!$B$27</f>
        <v>81659.728492969414</v>
      </c>
      <c r="V3" s="40">
        <f>Paramètres!$A$27*Barèmes!V3+Paramètres!$B$27</f>
        <v>98605.431333737666</v>
      </c>
      <c r="W3" s="40">
        <f>Paramètres!$A$27*Barèmes!W3+Paramètres!$B$27</f>
        <v>94947.951921752436</v>
      </c>
      <c r="X3" s="40">
        <f>Paramètres!$A$27*Barèmes!X3+Paramètres!$B$27</f>
        <v>97039.385848827224</v>
      </c>
      <c r="Y3" s="40">
        <f>Paramètres!$A$27*Barèmes!Y3+Paramètres!$B$27</f>
        <v>103460.67832903918</v>
      </c>
      <c r="Z3" s="40">
        <f>Paramètres!$A$27*Barèmes!Z3+Paramètres!$B$27</f>
        <v>117595.65139157686</v>
      </c>
      <c r="AA3" s="40">
        <f>Paramètres!$A$27*Barèmes!AA3+Paramètres!$B$27</f>
        <v>135867.58758241852</v>
      </c>
      <c r="AB3" s="40">
        <f>Paramètres!$A$27*Barèmes!AB3+Paramètres!$B$27</f>
        <v>132707.16105616631</v>
      </c>
      <c r="AC3" s="40">
        <f>Paramètres!$A$27*Barèmes!AC3+Paramètres!$B$27</f>
        <v>134798.62309391215</v>
      </c>
      <c r="AD3" s="40">
        <f>Paramètres!$A$27*Barèmes!AD3+Paramètres!$B$27</f>
        <v>158720.8041683833</v>
      </c>
      <c r="AE3" s="40">
        <f>Paramètres!$A$27*Barèmes!AE3+Paramètres!$B$27</f>
        <v>150471.78396633701</v>
      </c>
      <c r="AF3" s="40">
        <f>Paramètres!$A$27*Barèmes!AF3+Paramètres!$B$27</f>
        <v>174393.96504080817</v>
      </c>
      <c r="AG3" s="3"/>
      <c r="AH3" s="3"/>
      <c r="AI3" s="3"/>
      <c r="AJ3" s="3"/>
    </row>
    <row r="4" spans="1:36" ht="19.5" customHeight="1">
      <c r="A4" s="51">
        <v>2</v>
      </c>
      <c r="B4" s="40">
        <f>Paramètres!$A$27*(Barèmes!B4+Paramètres!$C$27)+Paramètres!$B$27</f>
        <v>41103.00159572449</v>
      </c>
      <c r="C4" s="40">
        <f>Paramètres!$A$27*(Barèmes!C4+Paramètres!$C$27)+Paramètres!$B$27</f>
        <v>47404.908055932596</v>
      </c>
      <c r="D4" s="40">
        <f>Paramètres!$A$27*(Barèmes!D4+Paramètres!$D$27)+Paramètres!$B$27</f>
        <v>50609.693221121976</v>
      </c>
      <c r="E4" s="40">
        <f>Paramètres!$A$27*Barèmes!E4+Paramètres!$B$27</f>
        <v>54670.869980240568</v>
      </c>
      <c r="F4" s="40">
        <f>Paramètres!$A$27*(Barèmes!F4+Paramètres!$C$27)+Paramètres!$B$27</f>
        <v>43126.098481445544</v>
      </c>
      <c r="G4" s="40">
        <f>Paramètres!$A$27*(Barèmes!G4+Paramètres!$D$27)+Paramètres!$B$27</f>
        <v>51142.727765815427</v>
      </c>
      <c r="H4" s="40">
        <f>Paramètres!$A$27*Barèmes!H4+Paramètres!$B$27</f>
        <v>57158.551926617074</v>
      </c>
      <c r="I4" s="40">
        <f>Paramètres!$A$27*Barèmes!I4+Paramètres!$B$27</f>
        <v>63964.988711060905</v>
      </c>
      <c r="J4" s="40">
        <f>Paramètres!$A$27*Barèmes!J4+Paramètres!$B$27</f>
        <v>53572.698504499924</v>
      </c>
      <c r="K4" s="40">
        <f>Paramètres!$A$27*Barèmes!K4+Paramètres!$B$27</f>
        <v>62860.604777015367</v>
      </c>
      <c r="L4" s="40">
        <f>Paramètres!$A$27*Barèmes!L4+Paramètres!$B$27</f>
        <v>56976.788327524795</v>
      </c>
      <c r="M4" s="40">
        <f>Paramètres!$A$27*Barèmes!M4+Paramètres!$B$27</f>
        <v>63442.242671976463</v>
      </c>
      <c r="N4" s="40">
        <f>Paramètres!$A$27*Barèmes!N4+Paramètres!$B$27</f>
        <v>64004.45609323313</v>
      </c>
      <c r="O4" s="40">
        <f>Paramètres!$A$27*Barèmes!O4+Paramètres!$B$27</f>
        <v>70469.910437684797</v>
      </c>
      <c r="P4" s="40">
        <f>Paramètres!$A$27*Barèmes!P4+Paramètres!$B$27</f>
        <v>72833.821099371635</v>
      </c>
      <c r="Q4" s="40">
        <f>Paramètres!$A$27*Barèmes!Q4+Paramètres!$B$27</f>
        <v>64031.105009400686</v>
      </c>
      <c r="R4" s="40">
        <f>Paramètres!$A$27*Barèmes!R4+Paramètres!$B$27</f>
        <v>79510.94879692643</v>
      </c>
      <c r="S4" s="40">
        <f>Paramètres!$A$27*Barèmes!S4+Paramètres!$B$27</f>
        <v>76385.04217473937</v>
      </c>
      <c r="T4" s="40">
        <f>Paramètres!$A$27*Barèmes!T4+Paramètres!$B$27</f>
        <v>93330.745015507637</v>
      </c>
      <c r="U4" s="40">
        <f>Paramètres!$A$27*Barèmes!U4+Paramètres!$B$27</f>
        <v>83412.709940447705</v>
      </c>
      <c r="V4" s="40">
        <f>Paramètres!$A$27*Barèmes!V4+Paramètres!$B$27</f>
        <v>100358.41278121594</v>
      </c>
      <c r="W4" s="40">
        <f>Paramètres!$A$27*Barèmes!W4+Paramètres!$B$27</f>
        <v>96700.933369230726</v>
      </c>
      <c r="X4" s="40">
        <f>Paramètres!$A$27*Barèmes!X4+Paramètres!$B$27</f>
        <v>98792.3672963055</v>
      </c>
      <c r="Y4" s="40">
        <f>Paramètres!$A$27*Barèmes!Y4+Paramètres!$B$27</f>
        <v>105213.65977651745</v>
      </c>
      <c r="Z4" s="40">
        <f>Paramètres!$A$27*Barèmes!Z4+Paramètres!$B$27</f>
        <v>119348.63283905514</v>
      </c>
      <c r="AA4" s="40">
        <f>Paramètres!$A$27*Barèmes!AA4+Paramètres!$B$27</f>
        <v>137620.56902989681</v>
      </c>
      <c r="AB4" s="40">
        <f>Paramètres!$A$27*Barèmes!AB4+Paramètres!$B$27</f>
        <v>134460.14250364457</v>
      </c>
      <c r="AC4" s="40">
        <f>Paramètres!$A$27*Barèmes!AC4+Paramètres!$B$27</f>
        <v>136551.60454139044</v>
      </c>
      <c r="AD4" s="40">
        <f>Paramètres!$A$27*Barèmes!AD4+Paramètres!$B$27</f>
        <v>160473.78561586159</v>
      </c>
      <c r="AE4" s="40">
        <f>Paramètres!$A$27*Barèmes!AE4+Paramètres!$B$27</f>
        <v>152224.7654138153</v>
      </c>
      <c r="AF4" s="40">
        <f>Paramètres!$A$27*Barèmes!AF4+Paramètres!$B$27</f>
        <v>176146.94648828646</v>
      </c>
      <c r="AG4" s="3"/>
      <c r="AH4" s="3"/>
      <c r="AI4" s="3"/>
      <c r="AJ4" s="3"/>
    </row>
    <row r="5" spans="1:36" ht="19.5" customHeight="1">
      <c r="A5" s="51">
        <v>3</v>
      </c>
      <c r="B5" s="40">
        <f>Paramètres!$A$27*(Barèmes!B5+Paramètres!$C$27)+Paramètres!$B$27</f>
        <v>41420.567846721315</v>
      </c>
      <c r="C5" s="40">
        <f>Paramètres!$A$27*(Barèmes!C5+Paramètres!$C$27)+Paramètres!$B$27</f>
        <v>47798.71044685183</v>
      </c>
      <c r="D5" s="40">
        <f>Paramètres!$A$27*(Barèmes!D5+Paramètres!$D$27)+Paramètres!$B$27</f>
        <v>51003.49561204121</v>
      </c>
      <c r="E5" s="40">
        <f>Paramètres!$A$27*Barèmes!E5+Paramètres!$B$27</f>
        <v>55064.672371159802</v>
      </c>
      <c r="F5" s="40">
        <f>Paramètres!$A$27*(Barèmes!F5+Paramètres!$C$27)+Paramètres!$B$27</f>
        <v>43877.524829626142</v>
      </c>
      <c r="G5" s="40">
        <f>Paramètres!$A$27*(Barèmes!G5+Paramètres!D27)+Paramètres!$B$27</f>
        <v>51894.154113996032</v>
      </c>
      <c r="H5" s="40">
        <f>Paramètres!$A$27*Barèmes!H5+Paramètres!$B$27</f>
        <v>57909.978274797679</v>
      </c>
      <c r="I5" s="40">
        <f>Paramètres!$A$27*Barèmes!I5+Paramètres!$B$27</f>
        <v>64716.41505924151</v>
      </c>
      <c r="J5" s="40">
        <f>Paramètres!$A$27*Barèmes!J5+Paramètres!$B$27</f>
        <v>54281.593407362452</v>
      </c>
      <c r="K5" s="40">
        <f>Paramètres!$A$27*Barèmes!K5+Paramètres!$B$27</f>
        <v>63569.499679877903</v>
      </c>
      <c r="L5" s="40">
        <f>Paramètres!$A$27*Barèmes!L5+Paramètres!$B$27</f>
        <v>57685.683230387331</v>
      </c>
      <c r="M5" s="40">
        <f>Paramètres!$A$27*Barèmes!M5+Paramètres!$B$27</f>
        <v>64151.137574838991</v>
      </c>
      <c r="N5" s="40">
        <f>Paramètres!$A$27*Barèmes!N5+Paramètres!$B$27</f>
        <v>64713.350996095658</v>
      </c>
      <c r="O5" s="40">
        <f>Paramètres!$A$27*Barèmes!O5+Paramètres!$B$27</f>
        <v>71178.805340547333</v>
      </c>
      <c r="P5" s="40">
        <f>Paramètres!$A$27*Barèmes!P5+Paramètres!$B$27</f>
        <v>73542.71600223417</v>
      </c>
      <c r="Q5" s="40">
        <f>Paramètres!$A$27*Barèmes!Q5+Paramètres!$B$27</f>
        <v>65784.086456878969</v>
      </c>
      <c r="R5" s="40">
        <f>Paramètres!$A$27*Barèmes!R5+Paramètres!$B$27</f>
        <v>81263.930244404721</v>
      </c>
      <c r="S5" s="40">
        <f>Paramètres!$A$27*Barèmes!S5+Paramètres!$B$27</f>
        <v>78138.023622217646</v>
      </c>
      <c r="T5" s="40">
        <f>Paramètres!$A$27*Barèmes!T5+Paramètres!$B$27</f>
        <v>95083.726462985913</v>
      </c>
      <c r="U5" s="40">
        <f>Paramètres!$A$27*Barèmes!U5+Paramètres!$B$27</f>
        <v>85165.691387925981</v>
      </c>
      <c r="V5" s="40">
        <f>Paramètres!$A$27*Barèmes!V5+Paramètres!$B$27</f>
        <v>102111.39422869422</v>
      </c>
      <c r="W5" s="40">
        <f>Paramètres!$A$27*Barèmes!W5+Paramètres!$B$27</f>
        <v>98453.914816709002</v>
      </c>
      <c r="X5" s="40">
        <f>Paramètres!$A$27*Barèmes!X5+Paramètres!$B$27</f>
        <v>100545.34874378379</v>
      </c>
      <c r="Y5" s="40">
        <f>Paramètres!$A$27*Barèmes!Y5+Paramètres!$B$27</f>
        <v>106966.64122399574</v>
      </c>
      <c r="Z5" s="40">
        <f>Paramètres!$A$27*Barèmes!Z5+Paramètres!$B$27</f>
        <v>121101.61428653343</v>
      </c>
      <c r="AA5" s="40">
        <f>Paramètres!$A$27*Barèmes!AA5+Paramètres!$B$27</f>
        <v>139373.55047737507</v>
      </c>
      <c r="AB5" s="40">
        <f>Paramètres!$A$27*Barèmes!AB5+Paramètres!$B$27</f>
        <v>136213.12395112286</v>
      </c>
      <c r="AC5" s="40">
        <f>Paramètres!$A$27*Barèmes!AC5+Paramètres!$B$27</f>
        <v>138304.5859888687</v>
      </c>
      <c r="AD5" s="40">
        <f>Paramètres!$A$27*Barèmes!AD5+Paramètres!$B$27</f>
        <v>162226.76706333988</v>
      </c>
      <c r="AE5" s="40">
        <f>Paramètres!$A$27*Barèmes!AE5+Paramètres!$B$27</f>
        <v>153977.74686129356</v>
      </c>
      <c r="AF5" s="40">
        <f>Paramètres!$A$27*Barèmes!AF5+Paramètres!$B$27</f>
        <v>177899.92793576475</v>
      </c>
      <c r="AG5" s="3"/>
      <c r="AH5" s="3"/>
      <c r="AI5" s="3"/>
      <c r="AJ5" s="3"/>
    </row>
    <row r="6" spans="1:36" ht="19.5" customHeight="1">
      <c r="A6" s="51">
        <v>4</v>
      </c>
      <c r="B6" s="40">
        <f>Paramètres!$A$27*(Barèmes!B6+Paramètres!$C$27)+Paramètres!$B$27</f>
        <v>41420.567846721315</v>
      </c>
      <c r="C6" s="40">
        <f>Paramètres!$A$27*(Barèmes!C6+Paramètres!$C$27)+Paramètres!$B$27</f>
        <v>47798.71044685183</v>
      </c>
      <c r="D6" s="40">
        <f>Paramètres!$A$27*(Barèmes!D6+Paramètres!$D$27)+Paramètres!$B$27</f>
        <v>51003.49561204121</v>
      </c>
      <c r="E6" s="40">
        <f>Paramètres!$A$27*Barèmes!E6+Paramètres!$B$27</f>
        <v>55064.672371159802</v>
      </c>
      <c r="F6" s="40">
        <f>Paramètres!$A$27*(Barèmes!F6+Paramètres!$C$27)+Paramètres!$B$27</f>
        <v>43877.524829626142</v>
      </c>
      <c r="G6" s="40">
        <f>Paramètres!$A$27*(Barèmes!G6+Paramètres!D28)+Paramètres!$B$27</f>
        <v>50882.310509089344</v>
      </c>
      <c r="H6" s="40">
        <f>Paramètres!$A$27*Barèmes!H6+Paramètres!$B$27</f>
        <v>57909.978274797679</v>
      </c>
      <c r="I6" s="40">
        <f>Paramètres!$A$27*Barèmes!I6+Paramètres!$B$27</f>
        <v>64716.41505924151</v>
      </c>
      <c r="J6" s="40">
        <f>Paramètres!$A$27*Barèmes!J6+Paramètres!$B$27</f>
        <v>54281.593407362452</v>
      </c>
      <c r="K6" s="40">
        <f>Paramètres!$A$27*Barèmes!K6+Paramètres!$B$27</f>
        <v>63569.499679877903</v>
      </c>
      <c r="L6" s="40">
        <f>Paramètres!$A$27*Barèmes!L6+Paramètres!$B$27</f>
        <v>57685.683230387331</v>
      </c>
      <c r="M6" s="40">
        <f>Paramètres!$A$27*Barèmes!M6+Paramètres!$B$27</f>
        <v>64151.137574838991</v>
      </c>
      <c r="N6" s="40">
        <f>Paramètres!$A$27*Barèmes!N6+Paramètres!$B$27</f>
        <v>64713.350996095658</v>
      </c>
      <c r="O6" s="40">
        <f>Paramètres!$A$27*Barèmes!O6+Paramètres!$B$27</f>
        <v>71178.805340547333</v>
      </c>
      <c r="P6" s="40">
        <f>Paramètres!$A$27*Barèmes!P6+Paramètres!$B$27</f>
        <v>73542.71600223417</v>
      </c>
      <c r="Q6" s="40">
        <f>Paramètres!$A$27*Barèmes!Q6+Paramètres!$B$27</f>
        <v>65784.086456878969</v>
      </c>
      <c r="R6" s="40">
        <f>Paramètres!$A$27*Barèmes!R6+Paramètres!$B$27</f>
        <v>81263.930244404721</v>
      </c>
      <c r="S6" s="40">
        <f>Paramètres!$A$27*Barèmes!S6+Paramètres!$B$27</f>
        <v>78138.023622217646</v>
      </c>
      <c r="T6" s="40">
        <f>Paramètres!$A$27*Barèmes!T6+Paramètres!$B$27</f>
        <v>95083.726462985913</v>
      </c>
      <c r="U6" s="40">
        <f>Paramètres!$A$27*Barèmes!U6+Paramètres!$B$27</f>
        <v>85165.691387925981</v>
      </c>
      <c r="V6" s="40">
        <f>Paramètres!$A$27*Barèmes!V6+Paramètres!$B$27</f>
        <v>102111.39422869422</v>
      </c>
      <c r="W6" s="40">
        <f>Paramètres!$A$27*Barèmes!W6+Paramètres!$B$27</f>
        <v>98453.914816709002</v>
      </c>
      <c r="X6" s="40">
        <f>Paramètres!$A$27*Barèmes!X6+Paramètres!$B$27</f>
        <v>100545.34874378379</v>
      </c>
      <c r="Y6" s="40">
        <f>Paramètres!$A$27*Barèmes!Y6+Paramètres!$B$27</f>
        <v>106966.64122399574</v>
      </c>
      <c r="Z6" s="40">
        <f>Paramètres!$A$27*Barèmes!Z6+Paramètres!$B$27</f>
        <v>121101.61428653343</v>
      </c>
      <c r="AA6" s="40">
        <f>Paramètres!$A$27*Barèmes!AA6+Paramètres!$B$27</f>
        <v>139373.55047737507</v>
      </c>
      <c r="AB6" s="40">
        <f>Paramètres!$A$27*Barèmes!AB6+Paramètres!$B$27</f>
        <v>136213.12395112286</v>
      </c>
      <c r="AC6" s="40">
        <f>Paramètres!$A$27*Barèmes!AC6+Paramètres!$B$27</f>
        <v>138304.5859888687</v>
      </c>
      <c r="AD6" s="40">
        <f>Paramètres!$A$27*Barèmes!AD6+Paramètres!$B$27</f>
        <v>162226.76706333988</v>
      </c>
      <c r="AE6" s="40">
        <f>Paramètres!$A$27*Barèmes!AE6+Paramètres!$B$27</f>
        <v>153977.74686129356</v>
      </c>
      <c r="AF6" s="40">
        <f>Paramètres!$A$27*Barèmes!AF6+Paramètres!$B$27</f>
        <v>177899.92793576475</v>
      </c>
      <c r="AG6" s="3"/>
      <c r="AH6" s="3"/>
      <c r="AI6" s="3"/>
      <c r="AJ6" s="3"/>
    </row>
    <row r="7" spans="1:36" ht="19.5" customHeight="1">
      <c r="A7" s="51">
        <v>5</v>
      </c>
      <c r="B7" s="40">
        <f>Paramètres!$A$27*(Barèmes!B7+Paramètres!$C$27)+Paramètres!$B$27</f>
        <v>41584.087620293816</v>
      </c>
      <c r="C7" s="40">
        <f>Paramètres!$A$27*(Barèmes!C7+Paramètres!$C$27)+Paramètres!$B$27</f>
        <v>48345.940880432012</v>
      </c>
      <c r="D7" s="40">
        <f>Paramètres!$A$27*(Barèmes!D7+Paramètres!$D$27)+Paramètres!$B$27</f>
        <v>51550.726045621384</v>
      </c>
      <c r="E7" s="40">
        <f>Paramètres!$A$27*Barèmes!E7+Paramètres!$B$27</f>
        <v>55611.902804739977</v>
      </c>
      <c r="F7" s="40">
        <f>Paramètres!$A$27*(Barèmes!F7+Paramètres!$C$27)+Paramètres!$B$27</f>
        <v>44628.951177806739</v>
      </c>
      <c r="G7" s="40">
        <f>Paramètres!$A$27*(Barèmes!G7+Paramètres!D29)+Paramètres!$B$27</f>
        <v>51633.736857269949</v>
      </c>
      <c r="H7" s="40">
        <f>Paramètres!$A$27*Barèmes!H7+Paramètres!$B$27</f>
        <v>58661.404622978276</v>
      </c>
      <c r="I7" s="40">
        <f>Paramètres!$A$27*Barèmes!I7+Paramètres!$B$27</f>
        <v>65467.841407422115</v>
      </c>
      <c r="J7" s="40">
        <f>Paramètres!$A$27*Barèmes!J7+Paramètres!$B$27</f>
        <v>55104.083531989898</v>
      </c>
      <c r="K7" s="40">
        <f>Paramètres!$A$27*Barèmes!K7+Paramètres!$B$27</f>
        <v>64391.989804505341</v>
      </c>
      <c r="L7" s="40">
        <f>Paramètres!$A$27*Barèmes!L7+Paramètres!$B$27</f>
        <v>58508.173355014769</v>
      </c>
      <c r="M7" s="40">
        <f>Paramètres!$A$27*Barèmes!M7+Paramètres!$B$27</f>
        <v>64973.627699466437</v>
      </c>
      <c r="N7" s="40">
        <f>Paramètres!$A$27*Barèmes!N7+Paramètres!$B$27</f>
        <v>65535.841120723104</v>
      </c>
      <c r="O7" s="40">
        <f>Paramètres!$A$27*Barèmes!O7+Paramètres!$B$27</f>
        <v>72001.295465174771</v>
      </c>
      <c r="P7" s="40">
        <f>Paramètres!$A$27*Barèmes!P7+Paramètres!$B$27</f>
        <v>74365.206126861609</v>
      </c>
      <c r="Q7" s="40">
        <f>Paramètres!$A$27*Barèmes!Q7+Paramètres!$B$27</f>
        <v>68476.189203224392</v>
      </c>
      <c r="R7" s="40">
        <f>Paramètres!$A$27*Barèmes!R7+Paramètres!$B$27</f>
        <v>83956.032990750144</v>
      </c>
      <c r="S7" s="40">
        <f>Paramètres!$A$27*Barèmes!S7+Paramètres!$B$27</f>
        <v>81329.062669257313</v>
      </c>
      <c r="T7" s="40">
        <f>Paramètres!$A$27*Barèmes!T7+Paramètres!$B$27</f>
        <v>97775.829209331336</v>
      </c>
      <c r="U7" s="40">
        <f>Paramètres!$A$27*Barèmes!U7+Paramètres!$B$27</f>
        <v>88356.730434965648</v>
      </c>
      <c r="V7" s="40">
        <f>Paramètres!$A$27*Barèmes!V7+Paramètres!$B$27</f>
        <v>104803.49697503964</v>
      </c>
      <c r="W7" s="40">
        <f>Paramètres!$A$27*Barèmes!W7+Paramètres!$B$27</f>
        <v>101996.87135478426</v>
      </c>
      <c r="X7" s="40">
        <f>Paramètres!$A$27*Barèmes!X7+Paramètres!$B$27</f>
        <v>104088.30528185905</v>
      </c>
      <c r="Y7" s="40">
        <f>Paramètres!$A$27*Barèmes!Y7+Paramètres!$B$27</f>
        <v>110509.597762071</v>
      </c>
      <c r="Z7" s="40">
        <f>Paramètres!$A$27*Barèmes!Z7+Paramètres!$B$27</f>
        <v>124644.57082460869</v>
      </c>
      <c r="AA7" s="40">
        <f>Paramètres!$A$27*Barèmes!AA7+Paramètres!$B$27</f>
        <v>142916.50701545036</v>
      </c>
      <c r="AB7" s="40">
        <f>Paramètres!$A$27*Barèmes!AB7+Paramètres!$B$27</f>
        <v>140734.07884614516</v>
      </c>
      <c r="AC7" s="40">
        <f>Paramètres!$A$27*Barèmes!AC7+Paramètres!$B$27</f>
        <v>142825.54088389099</v>
      </c>
      <c r="AD7" s="40">
        <f>Paramètres!$A$27*Barèmes!AD7+Paramètres!$B$27</f>
        <v>166747.72195836218</v>
      </c>
      <c r="AE7" s="40">
        <f>Paramètres!$A$27*Barèmes!AE7+Paramètres!$B$27</f>
        <v>158498.70175631586</v>
      </c>
      <c r="AF7" s="40">
        <f>Paramètres!$A$27*Barèmes!AF7+Paramètres!$B$27</f>
        <v>182420.88283078701</v>
      </c>
      <c r="AG7" s="3"/>
      <c r="AH7" s="3"/>
      <c r="AI7" s="3"/>
      <c r="AJ7" s="3"/>
    </row>
    <row r="8" spans="1:36" s="44" customFormat="1" ht="19.5" customHeight="1">
      <c r="A8" s="52">
        <v>6</v>
      </c>
      <c r="B8" s="42">
        <f>Paramètres!$A$27*(Barèmes!B8+Paramètres!$C$27)+Paramètres!$B$27</f>
        <v>42287.922602365041</v>
      </c>
      <c r="C8" s="42">
        <f>Paramètres!$A$27*(Barèmes!C8+Paramètres!$D$27)+Paramètres!$B$27</f>
        <v>48037.960368267602</v>
      </c>
      <c r="D8" s="42">
        <f>Paramètres!$A$27*(Barèmes!D8+Paramètres!$D$27)+Paramètres!$B$27</f>
        <v>52254.561027692609</v>
      </c>
      <c r="E8" s="42">
        <f>Paramètres!$A$27*Barèmes!E8+Paramètres!$B$27</f>
        <v>56315.737786811194</v>
      </c>
      <c r="F8" s="42">
        <f>Paramètres!$A$27*(Barèmes!F8+Paramètres!$C$27)+Paramètres!$B$27</f>
        <v>45332.786159877956</v>
      </c>
      <c r="G8" s="42">
        <f>Paramètres!$A$27*(Barèmes!G8+Paramètres!D30)+Paramètres!$B$27</f>
        <v>52337.571839341166</v>
      </c>
      <c r="H8" s="42">
        <f>Paramètres!$A$27*Barèmes!H8+Paramètres!$B$27</f>
        <v>59365.239605049501</v>
      </c>
      <c r="I8" s="42">
        <f>Paramètres!$A$27*Barèmes!I8+Paramètres!$B$27</f>
        <v>66171.676389493339</v>
      </c>
      <c r="J8" s="42">
        <f>Paramètres!$A$27*Barèmes!J8+Paramètres!$B$27</f>
        <v>55807.918514061123</v>
      </c>
      <c r="K8" s="42">
        <f>Paramètres!$A$27*Barèmes!K8+Paramètres!$B$27</f>
        <v>65095.824786576566</v>
      </c>
      <c r="L8" s="42">
        <f>Paramètres!$A$27*Barèmes!L8+Paramètres!$B$27</f>
        <v>59212.008337085994</v>
      </c>
      <c r="M8" s="42">
        <f>Paramètres!$A$27*Barèmes!M8+Paramètres!$B$27</f>
        <v>65677.462681537669</v>
      </c>
      <c r="N8" s="42">
        <f>Paramètres!$A$27*Barèmes!N8+Paramètres!$B$27</f>
        <v>66239.676102794328</v>
      </c>
      <c r="O8" s="42">
        <f>Paramètres!$A$27*Barèmes!O8+Paramètres!$B$27</f>
        <v>72705.130447246003</v>
      </c>
      <c r="P8" s="42">
        <f>Paramètres!$A$27*Barèmes!P8+Paramètres!$B$27</f>
        <v>75069.041108932826</v>
      </c>
      <c r="Q8" s="42">
        <f>Paramètres!$A$27*Barèmes!Q8+Paramètres!$B$27</f>
        <v>69180.024185295624</v>
      </c>
      <c r="R8" s="42">
        <f>Paramètres!$A$27*Barèmes!R8+Paramètres!$B$27</f>
        <v>84659.867972821361</v>
      </c>
      <c r="S8" s="42">
        <f>Paramètres!$A$27*Barèmes!S8+Paramètres!$B$27</f>
        <v>82032.897651328531</v>
      </c>
      <c r="T8" s="42">
        <f>Paramètres!$A$27*Barèmes!T8+Paramètres!$B$27</f>
        <v>98479.664191402553</v>
      </c>
      <c r="U8" s="42">
        <f>Paramètres!$A$27*Barèmes!U8+Paramètres!$B$27</f>
        <v>89060.565417036865</v>
      </c>
      <c r="V8" s="42">
        <f>Paramètres!$A$27*Barèmes!V8+Paramètres!$B$27</f>
        <v>105507.33195711086</v>
      </c>
      <c r="W8" s="42">
        <f>Paramètres!$A$27*Barèmes!W8+Paramètres!$B$27</f>
        <v>102700.70633685548</v>
      </c>
      <c r="X8" s="42">
        <f>Paramètres!$A$27*Barèmes!X8+Paramètres!$B$27</f>
        <v>104792.14026393025</v>
      </c>
      <c r="Y8" s="42">
        <f>Paramètres!$A$27*Barèmes!Y8+Paramètres!$B$27</f>
        <v>111213.43274414222</v>
      </c>
      <c r="Z8" s="42">
        <f>Paramètres!$A$27*Barèmes!Z8+Paramètres!$B$27</f>
        <v>125348.40580667989</v>
      </c>
      <c r="AA8" s="42">
        <f>Paramètres!$A$27*Barèmes!AA8+Paramètres!$B$27</f>
        <v>143620.34199752155</v>
      </c>
      <c r="AB8" s="42">
        <f>Paramètres!$A$27*Barèmes!AB8+Paramètres!$B$27</f>
        <v>141437.91382821638</v>
      </c>
      <c r="AC8" s="42">
        <f>Paramètres!$A$27*Barèmes!AC8+Paramètres!$B$27</f>
        <v>143529.37586596221</v>
      </c>
      <c r="AD8" s="42">
        <f>Paramètres!$A$27*Barèmes!AD8+Paramètres!$B$27</f>
        <v>167451.55694043337</v>
      </c>
      <c r="AE8" s="42">
        <f>Paramètres!$A$27*Barèmes!AE8+Paramètres!$B$27</f>
        <v>159202.53673838708</v>
      </c>
      <c r="AF8" s="42">
        <f>Paramètres!$A$27*Barèmes!AF8+Paramètres!$B$27</f>
        <v>183124.71781285823</v>
      </c>
      <c r="AG8" s="43"/>
      <c r="AH8" s="43"/>
      <c r="AI8" s="43"/>
      <c r="AJ8" s="43"/>
    </row>
    <row r="9" spans="1:36" ht="19.5" customHeight="1">
      <c r="A9" s="51">
        <v>7</v>
      </c>
      <c r="B9" s="40">
        <f>Paramètres!$A$27*(Barèmes!B9+Paramètres!$C$27)+Paramètres!$B$27</f>
        <v>42451.442375937542</v>
      </c>
      <c r="C9" s="40">
        <f>Paramètres!$A$27*(Barèmes!C9+Paramètres!$D$27)+Paramètres!$B$27</f>
        <v>48585.190801847777</v>
      </c>
      <c r="D9" s="40">
        <f>Paramètres!$A$27*(Barèmes!D9+Paramètres!$D$27)+Paramètres!$B$27</f>
        <v>52801.791461272776</v>
      </c>
      <c r="E9" s="40">
        <f>Paramètres!$A$27*Barèmes!E9+Paramètres!$B$27</f>
        <v>56862.968220391369</v>
      </c>
      <c r="F9" s="40">
        <f>Paramètres!$A$27*(Barèmes!F9+Paramètres!$C$27)+Paramètres!$B$27</f>
        <v>46334.481812530961</v>
      </c>
      <c r="G9" s="40">
        <f>Paramètres!$A$27*Barèmes!G9+Paramètres!$B$27</f>
        <v>53339.267491994171</v>
      </c>
      <c r="H9" s="40">
        <f>Paramètres!$A$27*Barèmes!H9+Paramètres!$B$27</f>
        <v>60366.935257702506</v>
      </c>
      <c r="I9" s="40">
        <f>Paramètres!$A$27*Barèmes!I9+Paramètres!$B$27</f>
        <v>67173.372042146351</v>
      </c>
      <c r="J9" s="40">
        <f>Paramètres!$A$27*Barèmes!J9+Paramètres!$B$27</f>
        <v>56904.319017524802</v>
      </c>
      <c r="K9" s="40">
        <f>Paramètres!$A$27*Barèmes!K9+Paramètres!$B$27</f>
        <v>66192.225290040253</v>
      </c>
      <c r="L9" s="40">
        <f>Paramètres!$A$27*Barèmes!L9+Paramètres!$B$27</f>
        <v>60308.40884054968</v>
      </c>
      <c r="M9" s="40">
        <f>Paramètres!$A$27*Barèmes!M9+Paramètres!$B$27</f>
        <v>66773.863185001348</v>
      </c>
      <c r="N9" s="40">
        <f>Paramètres!$A$27*Barèmes!N9+Paramètres!$B$27</f>
        <v>67336.076606258022</v>
      </c>
      <c r="O9" s="40">
        <f>Paramètres!$A$27*Barèmes!O9+Paramètres!$B$27</f>
        <v>73801.530950709683</v>
      </c>
      <c r="P9" s="40">
        <f>Paramètres!$A$27*Barèmes!P9+Paramètres!$B$27</f>
        <v>76165.44161239652</v>
      </c>
      <c r="Q9" s="40">
        <f>Paramètres!$A$27*Barèmes!Q9+Paramètres!$B$27</f>
        <v>71872.126931641047</v>
      </c>
      <c r="R9" s="40">
        <f>Paramètres!$A$27*Barèmes!R9+Paramètres!$B$27</f>
        <v>87351.970719166784</v>
      </c>
      <c r="S9" s="40">
        <f>Paramètres!$A$27*Barèmes!S9+Paramètres!$B$27</f>
        <v>85223.936698368183</v>
      </c>
      <c r="T9" s="40">
        <f>Paramètres!$A$27*Barèmes!T9+Paramètres!$B$27</f>
        <v>101171.76693774798</v>
      </c>
      <c r="U9" s="40">
        <f>Paramètres!$A$27*Barèmes!U9+Paramètres!$B$27</f>
        <v>92251.604464076518</v>
      </c>
      <c r="V9" s="40">
        <f>Paramètres!$A$27*Barèmes!V9+Paramètres!$B$27</f>
        <v>108199.43470345628</v>
      </c>
      <c r="W9" s="40">
        <f>Paramètres!$A$27*Barèmes!W9+Paramètres!$B$27</f>
        <v>106243.66287493074</v>
      </c>
      <c r="X9" s="40">
        <f>Paramètres!$A$27*Barèmes!X9+Paramètres!$B$27</f>
        <v>108335.09680200553</v>
      </c>
      <c r="Y9" s="40">
        <f>Paramètres!$A$27*Barèmes!Y9+Paramètres!$B$27</f>
        <v>114756.38928221748</v>
      </c>
      <c r="Z9" s="40">
        <f>Paramètres!$A$27*Barèmes!Z9+Paramètres!$B$27</f>
        <v>128891.36234475517</v>
      </c>
      <c r="AA9" s="40">
        <f>Paramètres!$A$27*Barèmes!AA9+Paramètres!$B$27</f>
        <v>147163.29853559681</v>
      </c>
      <c r="AB9" s="40">
        <f>Paramètres!$A$27*Barèmes!AB9+Paramètres!$B$27</f>
        <v>145958.86872323864</v>
      </c>
      <c r="AC9" s="40">
        <f>Paramètres!$A$27*Barèmes!AC9+Paramètres!$B$27</f>
        <v>148050.33076098451</v>
      </c>
      <c r="AD9" s="40">
        <f>Paramètres!$A$27*Barèmes!AD9+Paramètres!$B$27</f>
        <v>171972.51183545566</v>
      </c>
      <c r="AE9" s="40">
        <f>Paramètres!$A$27*Barèmes!AE9+Paramètres!$B$27</f>
        <v>163723.49163340937</v>
      </c>
      <c r="AF9" s="40">
        <f>Paramètres!$A$27*Barèmes!AF9+Paramètres!$B$27</f>
        <v>187645.67270788053</v>
      </c>
      <c r="AG9" s="3"/>
      <c r="AH9" s="3"/>
      <c r="AI9" s="3"/>
      <c r="AJ9" s="3"/>
    </row>
    <row r="10" spans="1:36" ht="19.5" customHeight="1">
      <c r="A10" s="51">
        <v>8</v>
      </c>
      <c r="B10" s="40">
        <f>Paramètres!$A$27*(Barèmes!B10+Paramètres!$C$27)+Paramètres!$B$27</f>
        <v>42451.442375937542</v>
      </c>
      <c r="C10" s="40">
        <f>Paramètres!$A$27*(Barèmes!C10+Paramètres!$D$27)+Paramètres!$B$27</f>
        <v>48585.190801847777</v>
      </c>
      <c r="D10" s="40">
        <f>Paramètres!$A$27*(Barèmes!D10+Paramètres!$D$27)+Paramètres!$B$27</f>
        <v>52801.791461272776</v>
      </c>
      <c r="E10" s="40">
        <f>Paramètres!$A$27*Barèmes!E10+Paramètres!$B$27</f>
        <v>56862.968220391369</v>
      </c>
      <c r="F10" s="40">
        <f>Paramètres!$A$27*(Barèmes!F10+Paramètres!$C$27)+Paramètres!$B$27</f>
        <v>46334.481812530961</v>
      </c>
      <c r="G10" s="40">
        <f>Paramètres!$A$27*Barèmes!G10+Paramètres!$B$27</f>
        <v>53339.267491994171</v>
      </c>
      <c r="H10" s="40">
        <f>Paramètres!$A$27*Barèmes!H10+Paramètres!$B$27</f>
        <v>60366.935257702506</v>
      </c>
      <c r="I10" s="40">
        <f>Paramètres!$A$27*Barèmes!I10+Paramètres!$B$27</f>
        <v>67173.372042146351</v>
      </c>
      <c r="J10" s="40">
        <f>Paramètres!$A$27*Barèmes!J10+Paramètres!$B$27</f>
        <v>56904.319017524802</v>
      </c>
      <c r="K10" s="40">
        <f>Paramètres!$A$27*Barèmes!K10+Paramètres!$B$27</f>
        <v>66192.225290040253</v>
      </c>
      <c r="L10" s="40">
        <f>Paramètres!$A$27*Barèmes!L10+Paramètres!$B$27</f>
        <v>60308.40884054968</v>
      </c>
      <c r="M10" s="40">
        <f>Paramètres!$A$27*Barèmes!M10+Paramètres!$B$27</f>
        <v>66773.863185001348</v>
      </c>
      <c r="N10" s="40">
        <f>Paramètres!$A$27*Barèmes!N10+Paramètres!$B$27</f>
        <v>67336.076606258022</v>
      </c>
      <c r="O10" s="40">
        <f>Paramètres!$A$27*Barèmes!O10+Paramètres!$B$27</f>
        <v>73801.530950709683</v>
      </c>
      <c r="P10" s="40">
        <f>Paramètres!$A$27*Barèmes!P10+Paramètres!$B$27</f>
        <v>76165.44161239652</v>
      </c>
      <c r="Q10" s="40">
        <f>Paramètres!$A$27*Barèmes!Q10+Paramètres!$B$27</f>
        <v>71872.126931641047</v>
      </c>
      <c r="R10" s="40">
        <f>Paramètres!$A$27*Barèmes!R10+Paramètres!$B$27</f>
        <v>87351.970719166784</v>
      </c>
      <c r="S10" s="40">
        <f>Paramètres!$A$27*Barèmes!S10+Paramètres!$B$27</f>
        <v>85223.936698368183</v>
      </c>
      <c r="T10" s="40">
        <f>Paramètres!$A$27*Barèmes!T10+Paramètres!$B$27</f>
        <v>101171.76693774798</v>
      </c>
      <c r="U10" s="40">
        <f>Paramètres!$A$27*Barèmes!U10+Paramètres!$B$27</f>
        <v>92251.604464076518</v>
      </c>
      <c r="V10" s="40">
        <f>Paramètres!$A$27*Barèmes!V10+Paramètres!$B$27</f>
        <v>108199.43470345628</v>
      </c>
      <c r="W10" s="40">
        <f>Paramètres!$A$27*Barèmes!W10+Paramètres!$B$27</f>
        <v>106243.66287493074</v>
      </c>
      <c r="X10" s="40">
        <f>Paramètres!$A$27*Barèmes!X10+Paramètres!$B$27</f>
        <v>108335.09680200553</v>
      </c>
      <c r="Y10" s="40">
        <f>Paramètres!$A$27*Barèmes!Y10+Paramètres!$B$27</f>
        <v>114756.38928221748</v>
      </c>
      <c r="Z10" s="40">
        <f>Paramètres!$A$27*Barèmes!Z10+Paramètres!$B$27</f>
        <v>128891.36234475517</v>
      </c>
      <c r="AA10" s="40">
        <f>Paramètres!$A$27*Barèmes!AA10+Paramètres!$B$27</f>
        <v>147163.29853559681</v>
      </c>
      <c r="AB10" s="40">
        <f>Paramètres!$A$27*Barèmes!AB10+Paramètres!$B$27</f>
        <v>145958.86872323864</v>
      </c>
      <c r="AC10" s="40">
        <f>Paramètres!$A$27*Barèmes!AC10+Paramètres!$B$27</f>
        <v>148050.33076098451</v>
      </c>
      <c r="AD10" s="40">
        <f>Paramètres!$A$27*Barèmes!AD10+Paramètres!$B$27</f>
        <v>171972.51183545566</v>
      </c>
      <c r="AE10" s="40">
        <f>Paramètres!$A$27*Barèmes!AE10+Paramètres!$B$27</f>
        <v>163723.49163340937</v>
      </c>
      <c r="AF10" s="40">
        <f>Paramètres!$A$27*Barèmes!AF10+Paramètres!$B$27</f>
        <v>187645.67270788053</v>
      </c>
      <c r="AG10" s="3"/>
      <c r="AH10" s="3"/>
      <c r="AI10" s="3"/>
      <c r="AJ10" s="3"/>
    </row>
    <row r="11" spans="1:36" ht="19.5" customHeight="1">
      <c r="A11" s="51">
        <v>9</v>
      </c>
      <c r="B11" s="40">
        <f>Paramètres!$A$27*(Barèmes!B11+Paramètres!$C$27)+Paramètres!$B$27</f>
        <v>42621.230829157052</v>
      </c>
      <c r="C11" s="40">
        <f>Paramètres!$A$27*(Barèmes!C11+Paramètres!$D$27)+Paramètres!$B$27</f>
        <v>49132.421235427952</v>
      </c>
      <c r="D11" s="40">
        <f>Paramètres!$A$27*(Barèmes!D11+Paramètres!$D$27)+Paramètres!$B$27</f>
        <v>53349.021894852951</v>
      </c>
      <c r="E11" s="40">
        <f>Paramètres!$A$27*Barèmes!E11+Paramètres!$B$27</f>
        <v>57410.198653971544</v>
      </c>
      <c r="F11" s="40">
        <f>Paramètres!$A$27*(Barèmes!F11+Paramètres!$C$27)+Paramètres!$B$27</f>
        <v>48337.76067515272</v>
      </c>
      <c r="G11" s="40">
        <f>Paramètres!$A$27*Barèmes!G11+Paramètres!$B$27</f>
        <v>55342.546354615923</v>
      </c>
      <c r="H11" s="40">
        <f>Paramètres!$A$27*Barèmes!H11+Paramètres!$B$27</f>
        <v>62370.214120324257</v>
      </c>
      <c r="I11" s="40">
        <f>Paramètres!$A$27*Barèmes!I11+Paramètres!$B$27</f>
        <v>69176.650904768103</v>
      </c>
      <c r="J11" s="40">
        <f>Paramètres!$A$27*Barèmes!J11+Paramètres!$B$27</f>
        <v>58794.227543750159</v>
      </c>
      <c r="K11" s="40">
        <f>Paramètres!$A$27*Barèmes!K11+Paramètres!$B$27</f>
        <v>68082.133816265603</v>
      </c>
      <c r="L11" s="40">
        <f>Paramètres!$A$27*Barèmes!L11+Paramètres!$B$27</f>
        <v>62198.317366775031</v>
      </c>
      <c r="M11" s="40">
        <f>Paramètres!$A$27*Barèmes!M11+Paramètres!$B$27</f>
        <v>68663.771711226698</v>
      </c>
      <c r="N11" s="40">
        <f>Paramètres!$A$27*Barèmes!N11+Paramètres!$B$27</f>
        <v>69225.985132483373</v>
      </c>
      <c r="O11" s="40">
        <f>Paramètres!$A$27*Barèmes!O11+Paramètres!$B$27</f>
        <v>75691.439476935033</v>
      </c>
      <c r="P11" s="40">
        <f>Paramètres!$A$27*Barèmes!P11+Paramètres!$B$27</f>
        <v>78055.35013862187</v>
      </c>
      <c r="Q11" s="40">
        <f>Paramètres!$A$27*Barèmes!Q11+Paramètres!$B$27</f>
        <v>74564.22967798647</v>
      </c>
      <c r="R11" s="40">
        <f>Paramètres!$A$27*Barèmes!R11+Paramètres!$B$27</f>
        <v>90044.073465512207</v>
      </c>
      <c r="S11" s="40">
        <f>Paramètres!$A$27*Barèmes!S11+Paramètres!$B$27</f>
        <v>88414.975745407835</v>
      </c>
      <c r="T11" s="40">
        <f>Paramètres!$A$27*Barèmes!T11+Paramètres!$B$27</f>
        <v>103863.8696840934</v>
      </c>
      <c r="U11" s="40">
        <f>Paramètres!$A$27*Barèmes!U11+Paramètres!$B$27</f>
        <v>95442.64351111617</v>
      </c>
      <c r="V11" s="40">
        <f>Paramètres!$A$27*Barèmes!V11+Paramètres!$B$27</f>
        <v>110891.5374498017</v>
      </c>
      <c r="W11" s="40">
        <f>Paramètres!$A$27*Barèmes!W11+Paramètres!$B$27</f>
        <v>109786.619413006</v>
      </c>
      <c r="X11" s="40">
        <f>Paramètres!$A$27*Barèmes!X11+Paramètres!$B$27</f>
        <v>111878.05334008079</v>
      </c>
      <c r="Y11" s="40">
        <f>Paramètres!$A$27*Barèmes!Y11+Paramètres!$B$27</f>
        <v>118299.34582029274</v>
      </c>
      <c r="Z11" s="40">
        <f>Paramètres!$A$27*Barèmes!Z11+Paramètres!$B$27</f>
        <v>132434.31888283041</v>
      </c>
      <c r="AA11" s="40">
        <f>Paramètres!$A$27*Barèmes!AA11+Paramètres!$B$27</f>
        <v>150706.2550736721</v>
      </c>
      <c r="AB11" s="40">
        <f>Paramètres!$A$27*Barèmes!AB11+Paramètres!$B$27</f>
        <v>150479.82361826094</v>
      </c>
      <c r="AC11" s="40">
        <f>Paramètres!$A$27*Barèmes!AC11+Paramètres!$B$27</f>
        <v>152571.28565600677</v>
      </c>
      <c r="AD11" s="40">
        <f>Paramètres!$A$27*Barèmes!AD11+Paramètres!$B$27</f>
        <v>176493.46673047796</v>
      </c>
      <c r="AE11" s="40">
        <f>Paramètres!$A$27*Barèmes!AE11+Paramètres!$B$27</f>
        <v>168244.44652843164</v>
      </c>
      <c r="AF11" s="40">
        <f>Paramètres!$A$27*Barèmes!AF11+Paramètres!$B$27</f>
        <v>192166.62760290279</v>
      </c>
      <c r="AG11" s="3"/>
      <c r="AH11" s="3"/>
      <c r="AI11" s="3"/>
      <c r="AJ11" s="3"/>
    </row>
    <row r="12" spans="1:36" ht="19.5" customHeight="1">
      <c r="A12" s="51">
        <v>10</v>
      </c>
      <c r="B12" s="40">
        <f>Paramètres!$A$27*(Barèmes!B12+Paramètres!$C$27)+Paramètres!$B$27</f>
        <v>42621.230829157052</v>
      </c>
      <c r="C12" s="40">
        <f>Paramètres!$A$27*(Barèmes!C12+Paramètres!$D$27)+Paramètres!$B$27</f>
        <v>49132.421235427952</v>
      </c>
      <c r="D12" s="40">
        <f>Paramètres!$A$27*(Barèmes!D12+Paramètres!$D$27)+Paramètres!$B$27</f>
        <v>53349.021894852951</v>
      </c>
      <c r="E12" s="40">
        <f>Paramètres!$A$27*Barèmes!E12+Paramètres!$B$27</f>
        <v>57410.198653971544</v>
      </c>
      <c r="F12" s="40">
        <f>Paramètres!$A$27*(Barèmes!F12+Paramètres!$C$27)+Paramètres!$B$27</f>
        <v>48337.76067515272</v>
      </c>
      <c r="G12" s="40">
        <f>Paramètres!$A$27*Barèmes!G12+Paramètres!$B$27</f>
        <v>55342.546354615923</v>
      </c>
      <c r="H12" s="40">
        <f>Paramètres!$A$27*Barèmes!H12+Paramètres!$B$27</f>
        <v>62370.214120324257</v>
      </c>
      <c r="I12" s="40">
        <f>Paramètres!$A$27*Barèmes!I12+Paramètres!$B$27</f>
        <v>69176.650904768103</v>
      </c>
      <c r="J12" s="40">
        <f>Paramètres!$A$27*Barèmes!J12+Paramètres!$B$27</f>
        <v>58794.227543750159</v>
      </c>
      <c r="K12" s="40">
        <f>Paramètres!$A$27*Barèmes!K12+Paramètres!$B$27</f>
        <v>68082.133816265603</v>
      </c>
      <c r="L12" s="40">
        <f>Paramètres!$A$27*Barèmes!L12+Paramètres!$B$27</f>
        <v>62198.317366775031</v>
      </c>
      <c r="M12" s="40">
        <f>Paramètres!$A$27*Barèmes!M12+Paramètres!$B$27</f>
        <v>68663.771711226698</v>
      </c>
      <c r="N12" s="40">
        <f>Paramètres!$A$27*Barèmes!N12+Paramètres!$B$27</f>
        <v>69225.985132483373</v>
      </c>
      <c r="O12" s="40">
        <f>Paramètres!$A$27*Barèmes!O12+Paramètres!$B$27</f>
        <v>75691.439476935033</v>
      </c>
      <c r="P12" s="40">
        <f>Paramètres!$A$27*Barèmes!P12+Paramètres!$B$27</f>
        <v>78055.35013862187</v>
      </c>
      <c r="Q12" s="40">
        <f>Paramètres!$A$27*Barèmes!Q12+Paramètres!$B$27</f>
        <v>74564.22967798647</v>
      </c>
      <c r="R12" s="40">
        <f>Paramètres!$A$27*Barèmes!R12+Paramètres!$B$27</f>
        <v>90044.073465512207</v>
      </c>
      <c r="S12" s="40">
        <f>Paramètres!$A$27*Barèmes!S12+Paramètres!$B$27</f>
        <v>88414.975745407835</v>
      </c>
      <c r="T12" s="40">
        <f>Paramètres!$A$27*Barèmes!T12+Paramètres!$B$27</f>
        <v>103863.8696840934</v>
      </c>
      <c r="U12" s="40">
        <f>Paramètres!$A$27*Barèmes!U12+Paramètres!$B$27</f>
        <v>95442.64351111617</v>
      </c>
      <c r="V12" s="40">
        <f>Paramètres!$A$27*Barèmes!V12+Paramètres!$B$27</f>
        <v>110891.5374498017</v>
      </c>
      <c r="W12" s="40">
        <f>Paramètres!$A$27*Barèmes!W12+Paramètres!$B$27</f>
        <v>109786.619413006</v>
      </c>
      <c r="X12" s="40">
        <f>Paramètres!$A$27*Barèmes!X12+Paramètres!$B$27</f>
        <v>111878.05334008079</v>
      </c>
      <c r="Y12" s="40">
        <f>Paramètres!$A$27*Barèmes!Y12+Paramètres!$B$27</f>
        <v>118299.34582029274</v>
      </c>
      <c r="Z12" s="40">
        <f>Paramètres!$A$27*Barèmes!Z12+Paramètres!$B$27</f>
        <v>132434.31888283041</v>
      </c>
      <c r="AA12" s="40">
        <f>Paramètres!$A$27*Barèmes!AA12+Paramètres!$B$27</f>
        <v>150706.2550736721</v>
      </c>
      <c r="AB12" s="40">
        <f>Paramètres!$A$27*Barèmes!AB12+Paramètres!$B$27</f>
        <v>150479.82361826094</v>
      </c>
      <c r="AC12" s="40">
        <f>Paramètres!$A$27*Barèmes!AC12+Paramètres!$B$27</f>
        <v>152571.28565600677</v>
      </c>
      <c r="AD12" s="40">
        <f>Paramètres!$A$27*Barèmes!AD12+Paramètres!$B$27</f>
        <v>176493.46673047796</v>
      </c>
      <c r="AE12" s="40">
        <f>Paramètres!$A$27*Barèmes!AE12+Paramètres!$B$27</f>
        <v>168244.44652843164</v>
      </c>
      <c r="AF12" s="40">
        <f>Paramètres!$A$27*Barèmes!AF12+Paramètres!$B$27</f>
        <v>192166.62760290279</v>
      </c>
      <c r="AG12" s="3"/>
      <c r="AH12" s="3"/>
      <c r="AI12" s="3"/>
      <c r="AJ12" s="3"/>
    </row>
    <row r="13" spans="1:36" ht="19.5" customHeight="1">
      <c r="A13" s="51">
        <v>11</v>
      </c>
      <c r="B13" s="40">
        <f>Paramètres!$A$27*(Barèmes!B13+Paramètres!$C$27)+Paramètres!$B$27</f>
        <v>43168.461262737226</v>
      </c>
      <c r="C13" s="40">
        <f>Paramètres!$A$27*(Barèmes!C13+Paramètres!$D$27)+Paramètres!$B$27</f>
        <v>49679.651669008119</v>
      </c>
      <c r="D13" s="40">
        <f>Paramètres!$A$27*(Barèmes!D13+Paramètres!$D$27)+Paramètres!$B$27</f>
        <v>53896.252328433118</v>
      </c>
      <c r="E13" s="40">
        <f>Paramètres!$A$27*Barèmes!E13+Paramètres!$B$27</f>
        <v>57957.429087551711</v>
      </c>
      <c r="F13" s="40">
        <f>Paramètres!$A$27*(Barèmes!F13+Paramètres!$D$27)+Paramètres!$B$27</f>
        <v>49329.224043538852</v>
      </c>
      <c r="G13" s="40">
        <f>Paramètres!$A$27*Barèmes!G13+Paramètres!$B$27</f>
        <v>57345.825217237681</v>
      </c>
      <c r="H13" s="40">
        <f>Paramètres!$A$27*Barèmes!H13+Paramètres!$B$27</f>
        <v>64373.492982946009</v>
      </c>
      <c r="I13" s="40">
        <f>Paramètres!$A$27*Barèmes!I13+Paramètres!$B$27</f>
        <v>71179.929767389855</v>
      </c>
      <c r="J13" s="40">
        <f>Paramètres!$A$27*Barèmes!J13+Paramètres!$B$27</f>
        <v>60684.136069975495</v>
      </c>
      <c r="K13" s="40">
        <f>Paramètres!$A$27*Barèmes!K13+Paramètres!$B$27</f>
        <v>69972.042342490953</v>
      </c>
      <c r="L13" s="40">
        <f>Paramètres!$A$27*Barèmes!L13+Paramètres!$B$27</f>
        <v>64088.225893000381</v>
      </c>
      <c r="M13" s="40">
        <f>Paramètres!$A$27*Barèmes!M13+Paramètres!$B$27</f>
        <v>70553.680237452048</v>
      </c>
      <c r="N13" s="40">
        <f>Paramètres!$A$27*Barèmes!N13+Paramètres!$B$27</f>
        <v>71115.893658708723</v>
      </c>
      <c r="O13" s="40">
        <f>Paramètres!$A$27*Barèmes!O13+Paramètres!$B$27</f>
        <v>77581.348003160383</v>
      </c>
      <c r="P13" s="40">
        <f>Paramètres!$A$27*Barèmes!P13+Paramètres!$B$27</f>
        <v>79945.258664847221</v>
      </c>
      <c r="Q13" s="40">
        <f>Paramètres!$A$27*Barèmes!Q13+Paramètres!$B$27</f>
        <v>77256.332424331893</v>
      </c>
      <c r="R13" s="40">
        <f>Paramètres!$A$27*Barèmes!R13+Paramètres!$B$27</f>
        <v>92736.17621185763</v>
      </c>
      <c r="S13" s="40">
        <f>Paramètres!$A$27*Barèmes!S13+Paramètres!$B$27</f>
        <v>91606.014792447488</v>
      </c>
      <c r="T13" s="40">
        <f>Paramètres!$A$27*Barèmes!T13+Paramètres!$B$27</f>
        <v>106555.97243043882</v>
      </c>
      <c r="U13" s="40">
        <f>Paramètres!$A$27*Barèmes!U13+Paramètres!$B$27</f>
        <v>98633.682558155822</v>
      </c>
      <c r="V13" s="40">
        <f>Paramètres!$A$27*Barèmes!V13+Paramètres!$B$27</f>
        <v>113583.64019614713</v>
      </c>
      <c r="W13" s="40">
        <f>Paramètres!$A$27*Barèmes!W13+Paramètres!$B$27</f>
        <v>113329.57595108128</v>
      </c>
      <c r="X13" s="40">
        <f>Paramètres!$A$27*Barèmes!X13+Paramètres!$B$27</f>
        <v>115421.00987815605</v>
      </c>
      <c r="Y13" s="40">
        <f>Paramètres!$A$27*Barèmes!Y13+Paramètres!$B$27</f>
        <v>121842.302358368</v>
      </c>
      <c r="Z13" s="40">
        <f>Paramètres!$A$27*Barèmes!Z13+Paramètres!$B$27</f>
        <v>135977.27542090567</v>
      </c>
      <c r="AA13" s="40">
        <f>Paramètres!$A$27*Barèmes!AA13+Paramètres!$B$27</f>
        <v>154249.21161174736</v>
      </c>
      <c r="AB13" s="40">
        <f>Paramètres!$A$27*Barèmes!AB13+Paramètres!$B$27</f>
        <v>155000.77851328324</v>
      </c>
      <c r="AC13" s="40">
        <f>Paramètres!$A$27*Barèmes!AC13+Paramètres!$B$27</f>
        <v>157092.24055102907</v>
      </c>
      <c r="AD13" s="40">
        <f>Paramètres!$A$27*Barèmes!AD13+Paramètres!$B$27</f>
        <v>181014.42162550025</v>
      </c>
      <c r="AE13" s="40">
        <f>Paramètres!$A$27*Barèmes!AE13+Paramètres!$B$27</f>
        <v>172765.40142345394</v>
      </c>
      <c r="AF13" s="40">
        <f>Paramètres!$A$27*Barèmes!AF13+Paramètres!$B$27</f>
        <v>196687.58249792509</v>
      </c>
      <c r="AG13" s="3"/>
      <c r="AH13" s="3"/>
      <c r="AI13" s="3"/>
      <c r="AJ13" s="3"/>
    </row>
    <row r="14" spans="1:36" ht="19.5" customHeight="1">
      <c r="A14" s="51">
        <v>12</v>
      </c>
      <c r="B14" s="40">
        <f>Paramètres!$A$27*(Barèmes!B14+Paramètres!$C$27)+Paramètres!$B$27</f>
        <v>43872.296244808444</v>
      </c>
      <c r="C14" s="40">
        <f>Paramètres!$A$27*(Barèmes!C14+Paramètres!$D$27)+Paramètres!$B$27</f>
        <v>50383.486651079344</v>
      </c>
      <c r="D14" s="40">
        <f>Paramètres!$A$27*(Barèmes!D14+Paramètres!$D$27)+Paramètres!$B$27</f>
        <v>54600.087310504343</v>
      </c>
      <c r="E14" s="40">
        <f>Paramètres!$A$27*Barèmes!E14+Paramètres!$B$27</f>
        <v>58661.264069622935</v>
      </c>
      <c r="F14" s="40">
        <f>Paramètres!$A$27*(Barèmes!F14+Paramètres!$D$27)+Paramètres!$B$27</f>
        <v>50033.059025610077</v>
      </c>
      <c r="G14" s="40">
        <f>Paramètres!$A$27*Barèmes!G14+Paramètres!$B$27</f>
        <v>58049.660199308906</v>
      </c>
      <c r="H14" s="40">
        <f>Paramètres!$A$27*Barèmes!H14+Paramètres!$B$27</f>
        <v>65077.327965017234</v>
      </c>
      <c r="I14" s="40">
        <f>Paramètres!$A$27*Barèmes!I14+Paramètres!$B$27</f>
        <v>71883.764749461072</v>
      </c>
      <c r="J14" s="40">
        <f>Paramètres!$A$27*Barèmes!J14+Paramètres!$B$27</f>
        <v>61387.97105204672</v>
      </c>
      <c r="K14" s="40">
        <f>Paramètres!$A$27*Barèmes!K14+Paramètres!$B$27</f>
        <v>70675.877324562171</v>
      </c>
      <c r="L14" s="40">
        <f>Paramètres!$A$27*Barèmes!L14+Paramètres!$B$27</f>
        <v>64792.060875071606</v>
      </c>
      <c r="M14" s="40">
        <f>Paramètres!$A$27*Barèmes!M14+Paramètres!$B$27</f>
        <v>71257.51521952328</v>
      </c>
      <c r="N14" s="40">
        <f>Paramètres!$A$27*Barèmes!N14+Paramètres!$B$27</f>
        <v>71819.72864077994</v>
      </c>
      <c r="O14" s="40">
        <f>Paramètres!$A$27*Barèmes!O14+Paramètres!$B$27</f>
        <v>78285.182985231615</v>
      </c>
      <c r="P14" s="40">
        <f>Paramètres!$A$27*Barèmes!P14+Paramètres!$B$27</f>
        <v>80649.093646918438</v>
      </c>
      <c r="Q14" s="40">
        <f>Paramètres!$A$27*Barèmes!Q14+Paramètres!$B$27</f>
        <v>77960.16740640311</v>
      </c>
      <c r="R14" s="40">
        <f>Paramètres!$A$27*Barèmes!R14+Paramètres!$B$27</f>
        <v>93440.011193928847</v>
      </c>
      <c r="S14" s="40">
        <f>Paramètres!$A$27*Barèmes!S14+Paramètres!$B$27</f>
        <v>92309.849774518705</v>
      </c>
      <c r="T14" s="40">
        <f>Paramètres!$A$27*Barèmes!T14+Paramètres!$B$27</f>
        <v>107259.80741251004</v>
      </c>
      <c r="U14" s="40">
        <f>Paramètres!$A$27*Barèmes!U14+Paramètres!$B$27</f>
        <v>99337.517540227025</v>
      </c>
      <c r="V14" s="40">
        <f>Paramètres!$A$27*Barèmes!V14+Paramètres!$B$27</f>
        <v>114287.47517821834</v>
      </c>
      <c r="W14" s="40">
        <f>Paramètres!$A$27*Barèmes!W14+Paramètres!$B$27</f>
        <v>114033.41093315248</v>
      </c>
      <c r="X14" s="40">
        <f>Paramètres!$A$27*Barèmes!X14+Paramètres!$B$27</f>
        <v>116124.84486022727</v>
      </c>
      <c r="Y14" s="40">
        <f>Paramètres!$A$27*Barèmes!Y14+Paramètres!$B$27</f>
        <v>122546.13734043922</v>
      </c>
      <c r="Z14" s="40">
        <f>Paramètres!$A$27*Barèmes!Z14+Paramètres!$B$27</f>
        <v>136681.11040297689</v>
      </c>
      <c r="AA14" s="40">
        <f>Paramètres!$A$27*Barèmes!AA14+Paramètres!$B$27</f>
        <v>154953.04659381858</v>
      </c>
      <c r="AB14" s="40">
        <f>Paramètres!$A$27*Barèmes!AB14+Paramètres!$B$27</f>
        <v>155704.61349535445</v>
      </c>
      <c r="AC14" s="40">
        <f>Paramètres!$A$27*Barèmes!AC14+Paramètres!$B$27</f>
        <v>157796.07553310029</v>
      </c>
      <c r="AD14" s="40">
        <f>Paramètres!$A$27*Barèmes!AD14+Paramètres!$B$27</f>
        <v>181718.25660757144</v>
      </c>
      <c r="AE14" s="40">
        <f>Paramètres!$A$27*Barèmes!AE14+Paramètres!$B$27</f>
        <v>173469.23640552515</v>
      </c>
      <c r="AF14" s="40">
        <f>Paramètres!$A$27*Barèmes!AF14+Paramètres!$B$27</f>
        <v>197391.41747999631</v>
      </c>
      <c r="AG14" s="3"/>
      <c r="AH14" s="3"/>
      <c r="AI14" s="3"/>
      <c r="AJ14" s="3"/>
    </row>
    <row r="15" spans="1:36" ht="19.5" customHeight="1">
      <c r="A15" s="51">
        <v>13</v>
      </c>
      <c r="B15" s="40">
        <f>Paramètres!$A$27*(Barèmes!B15+Paramètres!$C$27)+Paramètres!$B$27</f>
        <v>44419.526678388625</v>
      </c>
      <c r="C15" s="40">
        <f>Paramètres!$A$27*(Barèmes!C15+Paramètres!$D$27)+Paramètres!$B$27</f>
        <v>50930.717084659518</v>
      </c>
      <c r="D15" s="40">
        <f>Paramètres!$A$27*Barèmes!D15+Paramètres!$B$27</f>
        <v>54135.47413917783</v>
      </c>
      <c r="E15" s="40">
        <f>Paramètres!$A$27*Barèmes!E15+Paramètres!$B$27</f>
        <v>59208.49450320311</v>
      </c>
      <c r="F15" s="40">
        <f>Paramètres!$A$27*(Barèmes!F15+Paramètres!$D$27)+Paramètres!$B$27</f>
        <v>51786.04047308836</v>
      </c>
      <c r="G15" s="40">
        <f>Paramètres!$A$27*Barèmes!G15+Paramètres!$B$27</f>
        <v>59802.641646787182</v>
      </c>
      <c r="H15" s="40">
        <f>Paramètres!$A$27*Barèmes!H15+Paramètres!$B$27</f>
        <v>66830.309412495524</v>
      </c>
      <c r="I15" s="40">
        <f>Paramètres!$A$27*Barèmes!I15+Paramètres!$B$27</f>
        <v>73636.746196939363</v>
      </c>
      <c r="J15" s="40">
        <f>Paramètres!$A$27*Barèmes!J15+Paramètres!$B$27</f>
        <v>63041.721830673203</v>
      </c>
      <c r="K15" s="40">
        <f>Paramètres!$A$27*Barèmes!K15+Paramètres!$B$27</f>
        <v>72329.628103188661</v>
      </c>
      <c r="L15" s="40">
        <f>Paramètres!$A$27*Barèmes!L15+Paramètres!$B$27</f>
        <v>66445.811653698096</v>
      </c>
      <c r="M15" s="40">
        <f>Paramètres!$A$27*Barèmes!M15+Paramètres!$B$27</f>
        <v>72911.265998149756</v>
      </c>
      <c r="N15" s="40">
        <f>Paramètres!$A$27*Barèmes!N15+Paramètres!$B$27</f>
        <v>73473.479419406431</v>
      </c>
      <c r="O15" s="40">
        <f>Paramètres!$A$27*Barèmes!O15+Paramètres!$B$27</f>
        <v>79938.933763858091</v>
      </c>
      <c r="P15" s="40">
        <f>Paramètres!$A$27*Barèmes!P15+Paramètres!$B$27</f>
        <v>82302.844425544929</v>
      </c>
      <c r="Q15" s="40">
        <f>Paramètres!$A$27*Barèmes!Q15+Paramètres!$B$27</f>
        <v>80652.270152748533</v>
      </c>
      <c r="R15" s="40">
        <f>Paramètres!$A$27*Barèmes!R15+Paramètres!$B$27</f>
        <v>96132.11394027427</v>
      </c>
      <c r="S15" s="40">
        <f>Paramètres!$A$27*Barèmes!S15+Paramètres!$B$27</f>
        <v>95500.888821558357</v>
      </c>
      <c r="T15" s="40">
        <f>Paramètres!$A$27*Barèmes!T15+Paramètres!$B$27</f>
        <v>109951.91015885546</v>
      </c>
      <c r="U15" s="40">
        <f>Paramètres!$A$27*Barèmes!U15+Paramètres!$B$27</f>
        <v>102528.55658726668</v>
      </c>
      <c r="V15" s="40">
        <f>Paramètres!$A$27*Barèmes!V15+Paramètres!$B$27</f>
        <v>116979.57792456377</v>
      </c>
      <c r="W15" s="40">
        <f>Paramètres!$A$27*Barèmes!W15+Paramètres!$B$27</f>
        <v>117576.36747122774</v>
      </c>
      <c r="X15" s="40">
        <f>Paramètres!$A$27*Barèmes!X15+Paramètres!$B$27</f>
        <v>119667.80139830253</v>
      </c>
      <c r="Y15" s="40">
        <f>Paramètres!$A$27*Barèmes!Y15+Paramètres!$B$27</f>
        <v>126089.09387851448</v>
      </c>
      <c r="Z15" s="40">
        <f>Paramètres!$A$27*Barèmes!Z15+Paramètres!$B$27</f>
        <v>140224.06694105215</v>
      </c>
      <c r="AA15" s="40">
        <f>Paramètres!$A$27*Barèmes!AA15+Paramètres!$B$27</f>
        <v>158496.00313189384</v>
      </c>
      <c r="AB15" s="40">
        <f>Paramètres!$A$27*Barèmes!AB15+Paramètres!$B$27</f>
        <v>160225.56839037672</v>
      </c>
      <c r="AC15" s="40">
        <f>Paramètres!$A$27*Barèmes!AC15+Paramètres!$B$27</f>
        <v>162317.03042812258</v>
      </c>
      <c r="AD15" s="40">
        <f>Paramètres!$A$27*Barèmes!AD15+Paramètres!$B$27</f>
        <v>186239.21150259374</v>
      </c>
      <c r="AE15" s="40">
        <f>Paramètres!$A$27*Barèmes!AE15+Paramètres!$B$27</f>
        <v>177990.19130054745</v>
      </c>
      <c r="AF15" s="40">
        <f>Paramètres!$A$27*Barèmes!AF15+Paramètres!$B$27</f>
        <v>201912.3723750186</v>
      </c>
      <c r="AG15" s="3"/>
      <c r="AH15" s="3"/>
      <c r="AI15" s="3"/>
      <c r="AJ15" s="3"/>
    </row>
    <row r="16" spans="1:36" ht="19.5" customHeight="1">
      <c r="A16" s="51">
        <v>14</v>
      </c>
      <c r="B16" s="40">
        <f>Paramètres!$A$27*(Barèmes!B16+Paramètres!$C$27)+Paramètres!$B$27</f>
        <v>44419.526678388625</v>
      </c>
      <c r="C16" s="40">
        <f>Paramètres!$A$27*(Barèmes!C16+Paramètres!$D$27)+Paramètres!$B$27</f>
        <v>50930.717084659518</v>
      </c>
      <c r="D16" s="40">
        <f>Paramètres!$A$27*Barèmes!D16+Paramètres!$B$27</f>
        <v>54135.47413917783</v>
      </c>
      <c r="E16" s="40">
        <f>Paramètres!$A$27*Barèmes!E16+Paramètres!$B$27</f>
        <v>59208.49450320311</v>
      </c>
      <c r="F16" s="40">
        <f>Paramètres!$A$27*(Barèmes!F16+Paramètres!$D$27)+Paramètres!$B$27</f>
        <v>51786.04047308836</v>
      </c>
      <c r="G16" s="40">
        <f>Paramètres!$A$27*Barèmes!G16+Paramètres!$B$27</f>
        <v>59802.641646787182</v>
      </c>
      <c r="H16" s="40">
        <f>Paramètres!$A$27*Barèmes!H16+Paramètres!$B$27</f>
        <v>66830.309412495524</v>
      </c>
      <c r="I16" s="40">
        <f>Paramètres!$A$27*Barèmes!I16+Paramètres!$B$27</f>
        <v>73636.746196939363</v>
      </c>
      <c r="J16" s="40">
        <f>Paramètres!$A$27*Barèmes!J16+Paramètres!$B$27</f>
        <v>63041.721830673203</v>
      </c>
      <c r="K16" s="40">
        <f>Paramètres!$A$27*Barèmes!K16+Paramètres!$B$27</f>
        <v>72329.628103188661</v>
      </c>
      <c r="L16" s="40">
        <f>Paramètres!$A$27*Barèmes!L16+Paramètres!$B$27</f>
        <v>66445.811653698096</v>
      </c>
      <c r="M16" s="40">
        <f>Paramètres!$A$27*Barèmes!M16+Paramètres!$B$27</f>
        <v>72911.265998149756</v>
      </c>
      <c r="N16" s="40">
        <f>Paramètres!$A$27*Barèmes!N16+Paramètres!$B$27</f>
        <v>73473.479419406431</v>
      </c>
      <c r="O16" s="40">
        <f>Paramètres!$A$27*Barèmes!O16+Paramètres!$B$27</f>
        <v>79938.933763858091</v>
      </c>
      <c r="P16" s="40">
        <f>Paramètres!$A$27*Barèmes!P16+Paramètres!$B$27</f>
        <v>82302.844425544929</v>
      </c>
      <c r="Q16" s="40">
        <f>Paramètres!$A$27*Barèmes!Q16+Paramètres!$B$27</f>
        <v>80652.270152748533</v>
      </c>
      <c r="R16" s="40">
        <f>Paramètres!$A$27*Barèmes!R16+Paramètres!$B$27</f>
        <v>96132.11394027427</v>
      </c>
      <c r="S16" s="40">
        <f>Paramètres!$A$27*Barèmes!S16+Paramètres!$B$27</f>
        <v>95500.888821558357</v>
      </c>
      <c r="T16" s="40">
        <f>Paramètres!$A$27*Barèmes!T16+Paramètres!$B$27</f>
        <v>109951.91015885546</v>
      </c>
      <c r="U16" s="40">
        <f>Paramètres!$A$27*Barèmes!U16+Paramètres!$B$27</f>
        <v>102528.55658726668</v>
      </c>
      <c r="V16" s="40">
        <f>Paramètres!$A$27*Barèmes!V16+Paramètres!$B$27</f>
        <v>116979.57792456377</v>
      </c>
      <c r="W16" s="40">
        <f>Paramètres!$A$27*Barèmes!W16+Paramètres!$B$27</f>
        <v>117576.36747122774</v>
      </c>
      <c r="X16" s="40">
        <f>Paramètres!$A$27*Barèmes!X16+Paramètres!$B$27</f>
        <v>119667.80139830253</v>
      </c>
      <c r="Y16" s="40">
        <f>Paramètres!$A$27*Barèmes!Y16+Paramètres!$B$27</f>
        <v>126089.09387851448</v>
      </c>
      <c r="Z16" s="40">
        <f>Paramètres!$A$27*Barèmes!Z16+Paramètres!$B$27</f>
        <v>140224.06694105215</v>
      </c>
      <c r="AA16" s="40">
        <f>Paramètres!$A$27*Barèmes!AA16+Paramètres!$B$27</f>
        <v>158496.00313189384</v>
      </c>
      <c r="AB16" s="40">
        <f>Paramètres!$A$27*Barèmes!AB16+Paramètres!$B$27</f>
        <v>160225.56839037672</v>
      </c>
      <c r="AC16" s="40">
        <f>Paramètres!$A$27*Barèmes!AC16+Paramètres!$B$27</f>
        <v>162317.03042812258</v>
      </c>
      <c r="AD16" s="40">
        <f>Paramètres!$A$27*Barèmes!AD16+Paramètres!$B$27</f>
        <v>186239.21150259374</v>
      </c>
      <c r="AE16" s="40">
        <f>Paramètres!$A$27*Barèmes!AE16+Paramètres!$B$27</f>
        <v>177990.19130054745</v>
      </c>
      <c r="AF16" s="40">
        <f>Paramètres!$A$27*Barèmes!AF16+Paramètres!$B$27</f>
        <v>201912.3723750186</v>
      </c>
      <c r="AG16" s="3"/>
      <c r="AH16" s="3"/>
      <c r="AI16" s="3"/>
      <c r="AJ16" s="3"/>
    </row>
    <row r="17" spans="1:36" ht="19.5" customHeight="1">
      <c r="A17" s="51">
        <v>15</v>
      </c>
      <c r="B17" s="40">
        <f>Paramètres!$A$27*(Barèmes!B17+Paramètres!$C$27)+Paramètres!$B$27</f>
        <v>45169.463161002896</v>
      </c>
      <c r="C17" s="40">
        <f>Paramètres!$A$27*(Barèmes!C17+Paramètres!$D$27)+Paramètres!$B$27</f>
        <v>51680.653567273781</v>
      </c>
      <c r="D17" s="40">
        <f>Paramètres!$A$27*Barèmes!D17+Paramètres!$B$27</f>
        <v>54885.410621792093</v>
      </c>
      <c r="E17" s="40">
        <f>Paramètres!$A$27*Barèmes!E17+Paramètres!$B$27</f>
        <v>59958.430985817373</v>
      </c>
      <c r="F17" s="40">
        <f>Paramètres!$A$27*(Barèmes!F17+Paramètres!$D$27)+Paramètres!$B$27</f>
        <v>53539.021920566636</v>
      </c>
      <c r="G17" s="40">
        <f>Paramètres!$A$27*Barèmes!G17+Paramètres!$B$27</f>
        <v>61555.623094265466</v>
      </c>
      <c r="H17" s="40">
        <f>Paramètres!$A$27*Barèmes!H17+Paramètres!$B$27</f>
        <v>68583.290859973815</v>
      </c>
      <c r="I17" s="40">
        <f>Paramètres!$A$27*Barèmes!I17+Paramètres!$B$27</f>
        <v>75389.727644417639</v>
      </c>
      <c r="J17" s="40">
        <f>Paramètres!$A$27*Barèmes!J17+Paramètres!$B$27</f>
        <v>64695.472609299686</v>
      </c>
      <c r="K17" s="40">
        <f>Paramètres!$A$27*Barèmes!K17+Paramètres!$B$27</f>
        <v>73983.378881815152</v>
      </c>
      <c r="L17" s="40">
        <f>Paramètres!$A$27*Barèmes!L17+Paramètres!$B$27</f>
        <v>68099.562432324572</v>
      </c>
      <c r="M17" s="40">
        <f>Paramètres!$A$27*Barèmes!M17+Paramètres!$B$27</f>
        <v>74565.016776776247</v>
      </c>
      <c r="N17" s="40">
        <f>Paramètres!$A$27*Barèmes!N17+Paramètres!$B$27</f>
        <v>75127.230198032907</v>
      </c>
      <c r="O17" s="40">
        <f>Paramètres!$A$27*Barèmes!O17+Paramètres!$B$27</f>
        <v>81592.684542484581</v>
      </c>
      <c r="P17" s="40">
        <f>Paramètres!$A$27*Barèmes!P17+Paramètres!$B$27</f>
        <v>83956.595204171404</v>
      </c>
      <c r="Q17" s="40">
        <f>Paramètres!$A$27*Barèmes!Q17+Paramètres!$B$27</f>
        <v>83344.372899093956</v>
      </c>
      <c r="R17" s="40">
        <f>Paramètres!$A$27*Barèmes!R17+Paramètres!$B$27</f>
        <v>98824.216686619693</v>
      </c>
      <c r="S17" s="40">
        <f>Paramètres!$A$27*Barèmes!S17+Paramètres!$B$27</f>
        <v>98691.92786859801</v>
      </c>
      <c r="T17" s="40">
        <f>Paramètres!$A$27*Barèmes!T17+Paramètres!$B$27</f>
        <v>112644.01290520089</v>
      </c>
      <c r="U17" s="40">
        <f>Paramètres!$A$27*Barèmes!U17+Paramètres!$B$27</f>
        <v>105719.59563430632</v>
      </c>
      <c r="V17" s="40">
        <f>Paramètres!$A$27*Barèmes!V17+Paramètres!$B$27</f>
        <v>119671.68067090919</v>
      </c>
      <c r="W17" s="40">
        <f>Paramètres!$A$27*Barèmes!W17+Paramètres!$B$27</f>
        <v>121119.32400930302</v>
      </c>
      <c r="X17" s="40">
        <f>Paramètres!$A$27*Barèmes!X17+Paramètres!$B$27</f>
        <v>123210.75793637779</v>
      </c>
      <c r="Y17" s="40">
        <f>Paramètres!$A$27*Barèmes!Y17+Paramètres!$B$27</f>
        <v>129632.05041658974</v>
      </c>
      <c r="Z17" s="40">
        <f>Paramètres!$A$27*Barèmes!Z17+Paramètres!$B$27</f>
        <v>143767.02347912744</v>
      </c>
      <c r="AA17" s="40">
        <f>Paramètres!$A$27*Barèmes!AA17+Paramètres!$B$27</f>
        <v>162038.9596699691</v>
      </c>
      <c r="AB17" s="40">
        <f>Paramètres!$A$27*Barèmes!AB17+Paramètres!$B$27</f>
        <v>164746.52328539902</v>
      </c>
      <c r="AC17" s="40">
        <f>Paramètres!$A$27*Barèmes!AC17+Paramètres!$B$27</f>
        <v>166837.98532314485</v>
      </c>
      <c r="AD17" s="40">
        <f>Paramètres!$A$27*Barèmes!AD17+Paramètres!$B$27</f>
        <v>190760.16639761601</v>
      </c>
      <c r="AE17" s="40">
        <f>Paramètres!$A$27*Barèmes!AE17+Paramètres!$B$27</f>
        <v>182511.14619556972</v>
      </c>
      <c r="AF17" s="40">
        <f>Paramètres!$A$27*Barèmes!AF17+Paramètres!$B$27</f>
        <v>206433.3272700409</v>
      </c>
      <c r="AG17" s="3"/>
      <c r="AH17" s="3"/>
      <c r="AI17" s="3"/>
      <c r="AJ17" s="3"/>
    </row>
    <row r="18" spans="1:36" ht="19.5" customHeight="1">
      <c r="A18" s="51">
        <v>16</v>
      </c>
      <c r="B18" s="40">
        <f>Paramètres!$A$27*(Barèmes!B18+Paramètres!$C$27)+Paramètres!$B$27</f>
        <v>45169.463161002896</v>
      </c>
      <c r="C18" s="40">
        <f>Paramètres!$A$27*(Barèmes!C18+Paramètres!$D$27)+Paramètres!$B$27</f>
        <v>51680.653567273781</v>
      </c>
      <c r="D18" s="40">
        <f>Paramètres!$A$27*Barèmes!D18+Paramètres!$B$27</f>
        <v>54885.410621792093</v>
      </c>
      <c r="E18" s="40">
        <f>Paramètres!$A$27*Barèmes!E18+Paramètres!$B$27</f>
        <v>59958.430985817373</v>
      </c>
      <c r="F18" s="40">
        <f>Paramètres!$A$27*(Barèmes!F18+Paramètres!$D$27)+Paramètres!$B$27</f>
        <v>53539.021920566636</v>
      </c>
      <c r="G18" s="40">
        <f>Paramètres!$A$27*Barèmes!G18+Paramètres!$B$27</f>
        <v>61555.623094265466</v>
      </c>
      <c r="H18" s="40">
        <f>Paramètres!$A$27*Barèmes!H18+Paramètres!$B$27</f>
        <v>68583.290859973815</v>
      </c>
      <c r="I18" s="40">
        <f>Paramètres!$A$27*Barèmes!I18+Paramètres!$B$27</f>
        <v>75389.727644417639</v>
      </c>
      <c r="J18" s="40">
        <f>Paramètres!$A$27*Barèmes!J18+Paramètres!$B$27</f>
        <v>64695.472609299686</v>
      </c>
      <c r="K18" s="40">
        <f>Paramètres!$A$27*Barèmes!K18+Paramètres!$B$27</f>
        <v>73983.378881815152</v>
      </c>
      <c r="L18" s="40">
        <f>Paramètres!$A$27*Barèmes!L18+Paramètres!$B$27</f>
        <v>68099.562432324572</v>
      </c>
      <c r="M18" s="40">
        <f>Paramètres!$A$27*Barèmes!M18+Paramètres!$B$27</f>
        <v>74565.016776776247</v>
      </c>
      <c r="N18" s="40">
        <f>Paramètres!$A$27*Barèmes!N18+Paramètres!$B$27</f>
        <v>75127.230198032907</v>
      </c>
      <c r="O18" s="40">
        <f>Paramètres!$A$27*Barèmes!O18+Paramètres!$B$27</f>
        <v>81592.684542484581</v>
      </c>
      <c r="P18" s="40">
        <f>Paramètres!$A$27*Barèmes!P18+Paramètres!$B$27</f>
        <v>83956.595204171404</v>
      </c>
      <c r="Q18" s="40">
        <f>Paramètres!$A$27*Barèmes!Q18+Paramètres!$B$27</f>
        <v>83344.372899093956</v>
      </c>
      <c r="R18" s="40">
        <f>Paramètres!$A$27*Barèmes!R18+Paramètres!$B$27</f>
        <v>98824.216686619693</v>
      </c>
      <c r="S18" s="40">
        <f>Paramètres!$A$27*Barèmes!S18+Paramètres!$B$27</f>
        <v>98691.92786859801</v>
      </c>
      <c r="T18" s="40">
        <f>Paramètres!$A$27*Barèmes!T18+Paramètres!$B$27</f>
        <v>112644.01290520089</v>
      </c>
      <c r="U18" s="40">
        <f>Paramètres!$A$27*Barèmes!U18+Paramètres!$B$27</f>
        <v>105719.59563430632</v>
      </c>
      <c r="V18" s="40">
        <f>Paramètres!$A$27*Barèmes!V18+Paramètres!$B$27</f>
        <v>119671.68067090919</v>
      </c>
      <c r="W18" s="40">
        <f>Paramètres!$A$27*Barèmes!W18+Paramètres!$B$27</f>
        <v>121119.32400930302</v>
      </c>
      <c r="X18" s="40">
        <f>Paramètres!$A$27*Barèmes!X18+Paramètres!$B$27</f>
        <v>123210.75793637779</v>
      </c>
      <c r="Y18" s="40">
        <f>Paramètres!$A$27*Barèmes!Y18+Paramètres!$B$27</f>
        <v>129632.05041658974</v>
      </c>
      <c r="Z18" s="40">
        <f>Paramètres!$A$27*Barèmes!Z18+Paramètres!$B$27</f>
        <v>143767.02347912744</v>
      </c>
      <c r="AA18" s="40">
        <f>Paramètres!$A$27*Barèmes!AA18+Paramètres!$B$27</f>
        <v>162038.9596699691</v>
      </c>
      <c r="AB18" s="40">
        <f>Paramètres!$A$27*Barèmes!AB18+Paramètres!$B$27</f>
        <v>164746.52328539902</v>
      </c>
      <c r="AC18" s="40">
        <f>Paramètres!$A$27*Barèmes!AC18+Paramètres!$B$27</f>
        <v>166837.98532314485</v>
      </c>
      <c r="AD18" s="40">
        <f>Paramètres!$A$27*Barèmes!AD18+Paramètres!$B$27</f>
        <v>190760.16639761601</v>
      </c>
      <c r="AE18" s="40">
        <f>Paramètres!$A$27*Barèmes!AE18+Paramètres!$B$27</f>
        <v>182511.14619556972</v>
      </c>
      <c r="AF18" s="40">
        <f>Paramètres!$A$27*Barèmes!AF18+Paramètres!$B$27</f>
        <v>206433.3272700409</v>
      </c>
      <c r="AG18" s="3"/>
      <c r="AH18" s="3"/>
      <c r="AI18" s="3"/>
      <c r="AJ18" s="3"/>
    </row>
    <row r="19" spans="1:36" ht="19.5" customHeight="1">
      <c r="A19" s="51">
        <v>17</v>
      </c>
      <c r="B19" s="40">
        <f>Paramètres!$A$27*(Barèmes!B19+Paramètres!$C$27)+Paramètres!$B$27</f>
        <v>45919.399643617166</v>
      </c>
      <c r="C19" s="40">
        <f>Paramètres!$A$27*(Barèmes!C19+Paramètres!$D$27)+Paramètres!$B$27</f>
        <v>52430.590049888044</v>
      </c>
      <c r="D19" s="40">
        <f>Paramètres!$A$27*Barèmes!D19+Paramètres!$B$27</f>
        <v>55635.347104406355</v>
      </c>
      <c r="E19" s="40">
        <f>Paramètres!$A$27*Barèmes!E19+Paramètres!$B$27</f>
        <v>60708.367468431636</v>
      </c>
      <c r="F19" s="40">
        <f>Paramètres!$A$27*Barèmes!F19+Paramètres!$B$27</f>
        <v>54280.159763138232</v>
      </c>
      <c r="G19" s="40">
        <f>Paramètres!$A$27*Barèmes!G19+Paramètres!$B$27</f>
        <v>63308.604541743749</v>
      </c>
      <c r="H19" s="40">
        <f>Paramètres!$A$27*Barèmes!H19+Paramètres!$B$27</f>
        <v>70336.272307452091</v>
      </c>
      <c r="I19" s="40">
        <f>Paramètres!$A$27*Barèmes!I19+Paramètres!$B$27</f>
        <v>77142.709091895929</v>
      </c>
      <c r="J19" s="40">
        <f>Paramètres!$A$27*Barèmes!J19+Paramètres!$B$27</f>
        <v>66349.223387926177</v>
      </c>
      <c r="K19" s="40">
        <f>Paramètres!$A$27*Barèmes!K19+Paramètres!$B$27</f>
        <v>75637.129660441627</v>
      </c>
      <c r="L19" s="40">
        <f>Paramètres!$A$27*Barèmes!L19+Paramètres!$B$27</f>
        <v>69753.313210951063</v>
      </c>
      <c r="M19" s="40">
        <f>Paramètres!$A$27*Barèmes!M19+Paramètres!$B$27</f>
        <v>76218.767555402723</v>
      </c>
      <c r="N19" s="40">
        <f>Paramètres!$A$27*Barèmes!N19+Paramètres!$B$27</f>
        <v>76780.980976659397</v>
      </c>
      <c r="O19" s="40">
        <f>Paramètres!$A$27*Barèmes!O19+Paramètres!$B$27</f>
        <v>83246.435321111057</v>
      </c>
      <c r="P19" s="40">
        <f>Paramètres!$A$27*Barèmes!P19+Paramètres!$B$27</f>
        <v>85610.345982797895</v>
      </c>
      <c r="Q19" s="40">
        <f>Paramètres!$A$27*Barèmes!Q19+Paramètres!$B$27</f>
        <v>86036.475645439379</v>
      </c>
      <c r="R19" s="40">
        <f>Paramètres!$A$27*Barèmes!R19+Paramètres!$B$27</f>
        <v>101516.31943296512</v>
      </c>
      <c r="S19" s="40">
        <f>Paramètres!$A$27*Barèmes!S19+Paramètres!$B$27</f>
        <v>101882.96691563766</v>
      </c>
      <c r="T19" s="40">
        <f>Paramètres!$A$27*Barèmes!T19+Paramètres!$B$27</f>
        <v>115336.11565154631</v>
      </c>
      <c r="U19" s="40">
        <f>Paramètres!$A$27*Barèmes!U19+Paramètres!$B$27</f>
        <v>108910.63468134597</v>
      </c>
      <c r="V19" s="40">
        <f>Paramètres!$A$27*Barèmes!V19+Paramètres!$B$27</f>
        <v>122363.78341725461</v>
      </c>
      <c r="W19" s="40">
        <f>Paramètres!$A$27*Barèmes!W19+Paramètres!$B$27</f>
        <v>124662.28054737828</v>
      </c>
      <c r="X19" s="40">
        <f>Paramètres!$A$27*Barèmes!X19+Paramètres!$B$27</f>
        <v>126753.71447445305</v>
      </c>
      <c r="Y19" s="40">
        <f>Paramètres!$A$27*Barèmes!Y19+Paramètres!$B$27</f>
        <v>133175.006954665</v>
      </c>
      <c r="Z19" s="40">
        <f>Paramètres!$A$27*Barèmes!Z19+Paramètres!$B$27</f>
        <v>147309.9800172027</v>
      </c>
      <c r="AA19" s="40">
        <f>Paramètres!$A$27*Barèmes!AA19+Paramètres!$B$27</f>
        <v>165581.91620804436</v>
      </c>
      <c r="AB19" s="40">
        <f>Paramètres!$A$27*Barèmes!AB19+Paramètres!$B$27</f>
        <v>169267.47818042131</v>
      </c>
      <c r="AC19" s="40">
        <f>Paramètres!$A$27*Barèmes!AC19+Paramètres!$B$27</f>
        <v>171358.94021816715</v>
      </c>
      <c r="AD19" s="40">
        <f>Paramètres!$A$27*Barèmes!AD19+Paramètres!$B$27</f>
        <v>195281.1212926383</v>
      </c>
      <c r="AE19" s="40">
        <f>Paramètres!$A$27*Barèmes!AE19+Paramètres!$B$27</f>
        <v>187032.10109059201</v>
      </c>
      <c r="AF19" s="40">
        <f>Paramètres!$A$27*Barèmes!AF19+Paramètres!$B$27</f>
        <v>210954.28216506317</v>
      </c>
      <c r="AG19" s="3"/>
      <c r="AH19" s="3"/>
      <c r="AI19" s="3"/>
      <c r="AJ19" s="3"/>
    </row>
    <row r="20" spans="1:36" ht="19.5" customHeight="1">
      <c r="A20" s="51">
        <v>18</v>
      </c>
      <c r="B20" s="40">
        <f>Paramètres!$A$27*(Barèmes!B20+Paramètres!$C$27)+Paramètres!$B$27</f>
        <v>46623.234625688383</v>
      </c>
      <c r="C20" s="40">
        <f>Paramètres!$A$27*(Barèmes!C20+Paramètres!$D$27)+Paramètres!$B$27</f>
        <v>53134.425031959268</v>
      </c>
      <c r="D20" s="40">
        <f>Paramètres!$A$27*Barèmes!D20+Paramètres!$B$27</f>
        <v>56339.18208647758</v>
      </c>
      <c r="E20" s="40">
        <f>Paramètres!$A$27*Barèmes!E20+Paramètres!$B$27</f>
        <v>61412.20245050286</v>
      </c>
      <c r="F20" s="40">
        <f>Paramètres!$A$27*Barèmes!F20+Paramètres!$B$27</f>
        <v>54983.994745209457</v>
      </c>
      <c r="G20" s="40">
        <f>Paramètres!$A$27*Barèmes!G20+Paramètres!$B$27</f>
        <v>64012.439523814974</v>
      </c>
      <c r="H20" s="40">
        <f>Paramètres!$A$27*Barèmes!H20+Paramètres!$B$27</f>
        <v>71040.107289523308</v>
      </c>
      <c r="I20" s="40">
        <f>Paramètres!$A$27*Barèmes!I20+Paramètres!$B$27</f>
        <v>77846.544073967147</v>
      </c>
      <c r="J20" s="40">
        <f>Paramètres!$A$27*Barèmes!J20+Paramètres!$B$27</f>
        <v>67053.058369997394</v>
      </c>
      <c r="K20" s="40">
        <f>Paramètres!$A$27*Barèmes!K20+Paramètres!$B$27</f>
        <v>76340.964642512859</v>
      </c>
      <c r="L20" s="40">
        <f>Paramètres!$A$27*Barèmes!L20+Paramètres!$B$27</f>
        <v>70457.14819302228</v>
      </c>
      <c r="M20" s="40">
        <f>Paramètres!$A$27*Barèmes!M20+Paramètres!$B$27</f>
        <v>76922.602537473955</v>
      </c>
      <c r="N20" s="40">
        <f>Paramètres!$A$27*Barèmes!N20+Paramètres!$B$27</f>
        <v>77484.815958730615</v>
      </c>
      <c r="O20" s="40">
        <f>Paramètres!$A$27*Barèmes!O20+Paramètres!$B$27</f>
        <v>83950.270303182289</v>
      </c>
      <c r="P20" s="40">
        <f>Paramètres!$A$27*Barèmes!P20+Paramètres!$B$27</f>
        <v>86314.180964869112</v>
      </c>
      <c r="Q20" s="40">
        <f>Paramètres!$A$27*Barèmes!Q20+Paramètres!$B$27</f>
        <v>86740.310627510611</v>
      </c>
      <c r="R20" s="40">
        <f>Paramètres!$A$27*Barèmes!R20+Paramètres!$B$27</f>
        <v>102220.15441503633</v>
      </c>
      <c r="S20" s="40">
        <f>Paramètres!$A$27*Barèmes!S20+Paramètres!$B$27</f>
        <v>102586.80189770886</v>
      </c>
      <c r="T20" s="40">
        <f>Paramètres!$A$27*Barèmes!T20+Paramètres!$B$27</f>
        <v>116039.95063361751</v>
      </c>
      <c r="U20" s="40">
        <f>Paramètres!$A$27*Barèmes!U20+Paramètres!$B$27</f>
        <v>109614.46966341719</v>
      </c>
      <c r="V20" s="40">
        <f>Paramètres!$A$27*Barèmes!V20+Paramètres!$B$27</f>
        <v>123067.61839932583</v>
      </c>
      <c r="W20" s="40">
        <f>Paramètres!$A$27*Barèmes!W20+Paramètres!$B$27</f>
        <v>125366.1155294495</v>
      </c>
      <c r="X20" s="40">
        <f>Paramètres!$A$27*Barèmes!X20+Paramètres!$B$27</f>
        <v>127457.54945652427</v>
      </c>
      <c r="Y20" s="40">
        <f>Paramètres!$A$27*Barèmes!Y20+Paramètres!$B$27</f>
        <v>133878.84193673622</v>
      </c>
      <c r="Z20" s="40">
        <f>Paramètres!$A$27*Barèmes!Z20+Paramètres!$B$27</f>
        <v>148013.81499927389</v>
      </c>
      <c r="AA20" s="40">
        <f>Paramètres!$A$27*Barèmes!AA20+Paramètres!$B$27</f>
        <v>166285.75119011558</v>
      </c>
      <c r="AB20" s="40">
        <f>Paramètres!$A$27*Barèmes!AB20+Paramètres!$B$27</f>
        <v>169971.3131624925</v>
      </c>
      <c r="AC20" s="40">
        <f>Paramètres!$A$27*Barèmes!AC20+Paramètres!$B$27</f>
        <v>172062.77520023836</v>
      </c>
      <c r="AD20" s="40">
        <f>Paramètres!$A$27*Barèmes!AD20+Paramètres!$B$27</f>
        <v>195984.95627470952</v>
      </c>
      <c r="AE20" s="40">
        <f>Paramètres!$A$27*Barèmes!AE20+Paramètres!$B$27</f>
        <v>187735.93607266326</v>
      </c>
      <c r="AF20" s="40">
        <f>Paramètres!$A$27*Barèmes!AF20+Paramètres!$B$27</f>
        <v>211658.11714713441</v>
      </c>
      <c r="AG20" s="3"/>
      <c r="AH20" s="3"/>
      <c r="AI20" s="3"/>
      <c r="AJ20" s="3"/>
    </row>
    <row r="21" spans="1:36" ht="19.5" customHeight="1">
      <c r="A21" s="51">
        <v>19</v>
      </c>
      <c r="B21" s="40">
        <f>Paramètres!$A$27*(Barèmes!B21+Paramètres!$C$27)+Paramètres!$B$27</f>
        <v>47373.171108302653</v>
      </c>
      <c r="C21" s="40">
        <f>Paramètres!$A$27*(Barèmes!C21+Paramètres!$D$27)+Paramètres!$B$27</f>
        <v>53884.361514573531</v>
      </c>
      <c r="D21" s="40">
        <f>Paramètres!$A$27*Barèmes!D21+Paramètres!$B$27</f>
        <v>57089.118569091843</v>
      </c>
      <c r="E21" s="40">
        <f>Paramètres!$A$27*Barèmes!E21+Paramètres!$B$27</f>
        <v>62162.138933117123</v>
      </c>
      <c r="F21" s="40">
        <f>Paramètres!$A$27*Barèmes!F21+Paramètres!$B$27</f>
        <v>56736.97619268774</v>
      </c>
      <c r="G21" s="40">
        <f>Paramètres!$A$27*Barèmes!G21+Paramètres!$B$27</f>
        <v>65765.420971293264</v>
      </c>
      <c r="H21" s="40">
        <f>Paramètres!$A$27*Barèmes!H21+Paramètres!$B$27</f>
        <v>72793.088737001599</v>
      </c>
      <c r="I21" s="40">
        <f>Paramètres!$A$27*Barèmes!I21+Paramètres!$B$27</f>
        <v>79599.525521445423</v>
      </c>
      <c r="J21" s="40">
        <f>Paramètres!$A$27*Barèmes!J21+Paramètres!$B$27</f>
        <v>68706.809148623899</v>
      </c>
      <c r="K21" s="40">
        <f>Paramètres!$A$27*Barèmes!K21+Paramètres!$B$27</f>
        <v>77994.715421139335</v>
      </c>
      <c r="L21" s="40">
        <f>Paramètres!$A$27*Barèmes!L21+Paramètres!$B$27</f>
        <v>72110.89897164877</v>
      </c>
      <c r="M21" s="40">
        <f>Paramètres!$A$27*Barèmes!M21+Paramètres!$B$27</f>
        <v>78576.353316100431</v>
      </c>
      <c r="N21" s="40">
        <f>Paramètres!$A$27*Barèmes!N21+Paramètres!$B$27</f>
        <v>79138.566737357105</v>
      </c>
      <c r="O21" s="40">
        <f>Paramètres!$A$27*Barèmes!O21+Paramètres!$B$27</f>
        <v>85604.021081808765</v>
      </c>
      <c r="P21" s="40">
        <f>Paramètres!$A$27*Barèmes!P21+Paramètres!$B$27</f>
        <v>87967.931743495603</v>
      </c>
      <c r="Q21" s="40">
        <f>Paramètres!$A$27*Barèmes!Q21+Paramètres!$B$27</f>
        <v>89432.413373856034</v>
      </c>
      <c r="R21" s="40">
        <f>Paramètres!$A$27*Barèmes!R21+Paramètres!$B$27</f>
        <v>104912.25716138176</v>
      </c>
      <c r="S21" s="40">
        <f>Paramètres!$A$27*Barèmes!S21+Paramètres!$B$27</f>
        <v>105777.84094474852</v>
      </c>
      <c r="T21" s="40">
        <f>Paramètres!$A$27*Barèmes!T21+Paramètres!$B$27</f>
        <v>118732.05337996293</v>
      </c>
      <c r="U21" s="40">
        <f>Paramètres!$A$27*Barèmes!U21+Paramètres!$B$27</f>
        <v>112805.50871045682</v>
      </c>
      <c r="V21" s="40">
        <f>Paramètres!$A$27*Barèmes!V21+Paramètres!$B$27</f>
        <v>125759.72114567125</v>
      </c>
      <c r="W21" s="40">
        <f>Paramètres!$A$27*Barèmes!W21+Paramètres!$B$27</f>
        <v>128909.07206752476</v>
      </c>
      <c r="X21" s="40">
        <f>Paramètres!$A$27*Barèmes!X21+Paramètres!$B$27</f>
        <v>131000.50599459953</v>
      </c>
      <c r="Y21" s="40">
        <f>Paramètres!$A$27*Barèmes!Y21+Paramètres!$B$27</f>
        <v>137421.79847481148</v>
      </c>
      <c r="Z21" s="40">
        <f>Paramètres!$A$27*Barèmes!Z21+Paramètres!$B$27</f>
        <v>151556.77153734918</v>
      </c>
      <c r="AA21" s="40">
        <f>Paramètres!$A$27*Barèmes!AA21+Paramètres!$B$27</f>
        <v>169828.70772819084</v>
      </c>
      <c r="AB21" s="40">
        <f>Paramètres!$A$27*Barèmes!AB21+Paramètres!$B$27</f>
        <v>174492.2680575148</v>
      </c>
      <c r="AC21" s="40">
        <f>Paramètres!$A$27*Barèmes!AC21+Paramètres!$B$27</f>
        <v>176583.73009526066</v>
      </c>
      <c r="AD21" s="40">
        <f>Paramètres!$A$27*Barèmes!AD21+Paramètres!$B$27</f>
        <v>200505.91116973181</v>
      </c>
      <c r="AE21" s="40">
        <f>Paramètres!$A$27*Barèmes!AE21+Paramètres!$B$27</f>
        <v>192256.89096768555</v>
      </c>
      <c r="AF21" s="40">
        <f>Paramètres!$A$27*Barèmes!AF21+Paramètres!$B$27</f>
        <v>216179.07204215671</v>
      </c>
      <c r="AG21" s="3"/>
      <c r="AH21" s="3"/>
      <c r="AI21" s="3"/>
      <c r="AJ21" s="3"/>
    </row>
    <row r="22" spans="1:36" ht="19.5" customHeight="1">
      <c r="A22" s="51">
        <v>20</v>
      </c>
      <c r="B22" s="40">
        <f>Paramètres!$A$27*(Barèmes!B22+Paramètres!$C$27)+Paramètres!$B$27</f>
        <v>47373.171108302653</v>
      </c>
      <c r="C22" s="40">
        <f>Paramètres!$A$27*(Barèmes!C22+Paramètres!$D$27)+Paramètres!$B$27</f>
        <v>53884.361514573531</v>
      </c>
      <c r="D22" s="40">
        <f>Paramètres!$A$27*Barèmes!D22+Paramètres!$B$27</f>
        <v>57089.118569091843</v>
      </c>
      <c r="E22" s="40">
        <f>Paramètres!$A$27*Barèmes!E22+Paramètres!$B$27</f>
        <v>62162.138933117123</v>
      </c>
      <c r="F22" s="40">
        <f>Paramètres!$A$27*Barèmes!F22+Paramètres!$B$27</f>
        <v>56736.97619268774</v>
      </c>
      <c r="G22" s="40">
        <f>Paramètres!$A$27*Barèmes!G22+Paramètres!$B$27</f>
        <v>65765.420971293264</v>
      </c>
      <c r="H22" s="40">
        <f>Paramètres!$A$27*Barèmes!H22+Paramètres!$B$27</f>
        <v>72793.088737001599</v>
      </c>
      <c r="I22" s="40">
        <f>Paramètres!$A$27*Barèmes!I22+Paramètres!$B$27</f>
        <v>79599.525521445423</v>
      </c>
      <c r="J22" s="40">
        <f>Paramètres!$A$27*Barèmes!J22+Paramètres!$B$27</f>
        <v>68706.809148623899</v>
      </c>
      <c r="K22" s="40">
        <f>Paramètres!$A$27*Barèmes!K22+Paramètres!$B$27</f>
        <v>77994.715421139335</v>
      </c>
      <c r="L22" s="40">
        <f>Paramètres!$A$27*Barèmes!L22+Paramètres!$B$27</f>
        <v>72110.89897164877</v>
      </c>
      <c r="M22" s="40">
        <f>Paramètres!$A$27*Barèmes!M22+Paramètres!$B$27</f>
        <v>78576.353316100431</v>
      </c>
      <c r="N22" s="40">
        <f>Paramètres!$A$27*Barèmes!N22+Paramètres!$B$27</f>
        <v>79138.566737357105</v>
      </c>
      <c r="O22" s="40">
        <f>Paramètres!$A$27*Barèmes!O22+Paramètres!$B$27</f>
        <v>85604.021081808765</v>
      </c>
      <c r="P22" s="40">
        <f>Paramètres!$A$27*Barèmes!P22+Paramètres!$B$27</f>
        <v>87967.931743495603</v>
      </c>
      <c r="Q22" s="40">
        <f>Paramètres!$A$27*Barèmes!Q22+Paramètres!$B$27</f>
        <v>89432.413373856034</v>
      </c>
      <c r="R22" s="40">
        <f>Paramètres!$A$27*Barèmes!R22+Paramètres!$B$27</f>
        <v>104912.25716138176</v>
      </c>
      <c r="S22" s="40">
        <f>Paramètres!$A$27*Barèmes!S22+Paramètres!$B$27</f>
        <v>105777.84094474852</v>
      </c>
      <c r="T22" s="40">
        <f>Paramètres!$A$27*Barèmes!T22+Paramètres!$B$27</f>
        <v>118732.05337996293</v>
      </c>
      <c r="U22" s="40">
        <f>Paramètres!$A$27*Barèmes!U22+Paramètres!$B$27</f>
        <v>112805.50871045682</v>
      </c>
      <c r="V22" s="40">
        <f>Paramètres!$A$27*Barèmes!V22+Paramètres!$B$27</f>
        <v>125759.72114567125</v>
      </c>
      <c r="W22" s="40">
        <f>Paramètres!$A$27*Barèmes!W22+Paramètres!$B$27</f>
        <v>128909.07206752476</v>
      </c>
      <c r="X22" s="40">
        <f>Paramètres!$A$27*Barèmes!X22+Paramètres!$B$27</f>
        <v>131000.50599459953</v>
      </c>
      <c r="Y22" s="40">
        <f>Paramètres!$A$27*Barèmes!Y22+Paramètres!$B$27</f>
        <v>137421.79847481148</v>
      </c>
      <c r="Z22" s="40">
        <f>Paramètres!$A$27*Barèmes!Z22+Paramètres!$B$27</f>
        <v>151556.77153734918</v>
      </c>
      <c r="AA22" s="40">
        <f>Paramètres!$A$27*Barèmes!AA22+Paramètres!$B$27</f>
        <v>169828.70772819084</v>
      </c>
      <c r="AB22" s="40">
        <f>Paramètres!$A$27*Barèmes!AB22+Paramètres!$B$27</f>
        <v>174492.2680575148</v>
      </c>
      <c r="AC22" s="40">
        <f>Paramètres!$A$27*Barèmes!AC22+Paramètres!$B$27</f>
        <v>176583.73009526066</v>
      </c>
      <c r="AD22" s="40">
        <f>Paramètres!$A$27*Barèmes!AD22+Paramètres!$B$27</f>
        <v>200505.91116973181</v>
      </c>
      <c r="AE22" s="40">
        <f>Paramètres!$A$27*Barèmes!AE22+Paramètres!$B$27</f>
        <v>192256.89096768555</v>
      </c>
      <c r="AF22" s="40">
        <f>Paramètres!$A$27*Barèmes!AF22+Paramètres!$B$27</f>
        <v>216179.07204215671</v>
      </c>
      <c r="AG22" s="3"/>
      <c r="AH22" s="3"/>
      <c r="AI22" s="3"/>
      <c r="AJ22" s="3"/>
    </row>
    <row r="23" spans="1:36" ht="19.5" customHeight="1">
      <c r="A23" s="51">
        <v>21</v>
      </c>
      <c r="B23" s="40">
        <f>Paramètres!$A$27*(Barèmes!B23+Paramètres!$C$27)+Paramètres!$B$27</f>
        <v>48123.107590916923</v>
      </c>
      <c r="C23" s="40">
        <f>Paramètres!$A$27*(Barèmes!C23+Paramètres!$D$27)+Paramètres!$B$27</f>
        <v>54634.297997187794</v>
      </c>
      <c r="D23" s="40">
        <f>Paramètres!$A$27*Barèmes!D23+Paramètres!$B$27</f>
        <v>57839.055051706113</v>
      </c>
      <c r="E23" s="40">
        <f>Paramètres!$A$27*Barèmes!E23+Paramètres!$B$27</f>
        <v>62912.075415731386</v>
      </c>
      <c r="F23" s="40">
        <f>Paramètres!$A$27*Barèmes!F23+Paramètres!$B$27</f>
        <v>58489.957640166023</v>
      </c>
      <c r="G23" s="40">
        <f>Paramètres!$A$27*Barèmes!G23+Paramètres!$B$27</f>
        <v>67518.40241877154</v>
      </c>
      <c r="H23" s="40">
        <f>Paramètres!$A$27*Barèmes!H23+Paramètres!$B$27</f>
        <v>74546.070184479875</v>
      </c>
      <c r="I23" s="40">
        <f>Paramètres!$A$27*Barèmes!I23+Paramètres!$B$27</f>
        <v>81352.506968923713</v>
      </c>
      <c r="J23" s="40">
        <f>Paramètres!$A$27*Barèmes!J23+Paramètres!$B$27</f>
        <v>70360.559927250375</v>
      </c>
      <c r="K23" s="40">
        <f>Paramètres!$A$27*Barèmes!K23+Paramètres!$B$27</f>
        <v>79648.466199765826</v>
      </c>
      <c r="L23" s="40">
        <f>Paramètres!$A$27*Barèmes!L23+Paramètres!$B$27</f>
        <v>73764.649750275246</v>
      </c>
      <c r="M23" s="40">
        <f>Paramètres!$A$27*Barèmes!M23+Paramètres!$B$27</f>
        <v>80230.104094726921</v>
      </c>
      <c r="N23" s="40">
        <f>Paramètres!$A$27*Barèmes!N23+Paramètres!$B$27</f>
        <v>80792.317515983581</v>
      </c>
      <c r="O23" s="40">
        <f>Paramètres!$A$27*Barèmes!O23+Paramètres!$B$27</f>
        <v>87257.771860435256</v>
      </c>
      <c r="P23" s="40">
        <f>Paramètres!$A$27*Barèmes!P23+Paramètres!$B$27</f>
        <v>89621.682522122079</v>
      </c>
      <c r="Q23" s="40">
        <f>Paramètres!$A$27*Barèmes!Q23+Paramètres!$B$27</f>
        <v>92124.516120201457</v>
      </c>
      <c r="R23" s="40">
        <f>Paramètres!$A$27*Barèmes!R23+Paramètres!$B$27</f>
        <v>107604.35990772718</v>
      </c>
      <c r="S23" s="40">
        <f>Paramètres!$A$27*Barèmes!S23+Paramètres!$B$27</f>
        <v>108968.87999178816</v>
      </c>
      <c r="T23" s="40">
        <f>Paramètres!$A$27*Barèmes!T23+Paramètres!$B$27</f>
        <v>121424.15612630836</v>
      </c>
      <c r="U23" s="40">
        <f>Paramètres!$A$27*Barèmes!U23+Paramètres!$B$27</f>
        <v>115996.54775749648</v>
      </c>
      <c r="V23" s="40">
        <f>Paramètres!$A$27*Barèmes!V23+Paramètres!$B$27</f>
        <v>128451.82389201668</v>
      </c>
      <c r="W23" s="40">
        <f>Paramètres!$A$27*Barèmes!W23+Paramètres!$B$27</f>
        <v>132452.0286056</v>
      </c>
      <c r="X23" s="40">
        <f>Paramètres!$A$27*Barèmes!X23+Paramètres!$B$27</f>
        <v>134543.46253267481</v>
      </c>
      <c r="Y23" s="40">
        <f>Paramètres!$A$27*Barèmes!Y23+Paramètres!$B$27</f>
        <v>140964.75501288674</v>
      </c>
      <c r="Z23" s="40">
        <f>Paramètres!$A$27*Barèmes!Z23+Paramètres!$B$27</f>
        <v>155099.72807542444</v>
      </c>
      <c r="AA23" s="40">
        <f>Paramètres!$A$27*Barèmes!AA23+Paramètres!$B$27</f>
        <v>173371.6642662661</v>
      </c>
      <c r="AB23" s="40">
        <f>Paramètres!$A$27*Barèmes!AB23+Paramètres!$B$27</f>
        <v>179013.22295253709</v>
      </c>
      <c r="AC23" s="40">
        <f>Paramètres!$A$27*Barèmes!AC23+Paramètres!$B$27</f>
        <v>181104.68499028293</v>
      </c>
      <c r="AD23" s="40">
        <f>Paramètres!$A$27*Barèmes!AD23+Paramètres!$B$27</f>
        <v>205026.86606475411</v>
      </c>
      <c r="AE23" s="40">
        <f>Paramètres!$A$27*Barèmes!AE23+Paramètres!$B$27</f>
        <v>196777.84586270785</v>
      </c>
      <c r="AF23" s="40">
        <f>Paramètres!$A$27*Barèmes!AF23+Paramètres!$B$27</f>
        <v>220700.02693717903</v>
      </c>
      <c r="AG23" s="3"/>
      <c r="AH23" s="3"/>
      <c r="AI23" s="3"/>
      <c r="AJ23" s="3"/>
    </row>
    <row r="24" spans="1:36" ht="19.5" customHeight="1">
      <c r="A24" s="51">
        <v>22</v>
      </c>
      <c r="B24" s="40">
        <f>Paramètres!$A$27*(Barèmes!B24+Paramètres!$C$27)+Paramètres!$B$27</f>
        <v>48123.107590916923</v>
      </c>
      <c r="C24" s="40">
        <f>Paramètres!$A$27*(Barèmes!C24+Paramètres!$D$27)+Paramètres!$B$27</f>
        <v>54634.297997187794</v>
      </c>
      <c r="D24" s="40">
        <f>Paramètres!$A$27*Barèmes!D24+Paramètres!$B$27</f>
        <v>57839.055051706113</v>
      </c>
      <c r="E24" s="40">
        <f>Paramètres!$A$27*Barèmes!E24+Paramètres!$B$27</f>
        <v>62912.075415731386</v>
      </c>
      <c r="F24" s="40">
        <f>Paramètres!$A$27*Barèmes!F24+Paramètres!$B$27</f>
        <v>58489.957640166023</v>
      </c>
      <c r="G24" s="40">
        <f>Paramètres!$A$27*Barèmes!G24+Paramètres!$B$27</f>
        <v>67518.40241877154</v>
      </c>
      <c r="H24" s="40">
        <f>Paramètres!$A$27*Barèmes!H24+Paramètres!$B$27</f>
        <v>74546.070184479875</v>
      </c>
      <c r="I24" s="40">
        <f>Paramètres!$A$27*Barèmes!I24+Paramètres!$B$27</f>
        <v>81352.506968923713</v>
      </c>
      <c r="J24" s="40">
        <f>Paramètres!$A$27*Barèmes!J24+Paramètres!$B$27</f>
        <v>70360.559927250375</v>
      </c>
      <c r="K24" s="40">
        <f>Paramètres!$A$27*Barèmes!K24+Paramètres!$B$27</f>
        <v>79648.466199765826</v>
      </c>
      <c r="L24" s="40">
        <f>Paramètres!$A$27*Barèmes!L24+Paramètres!$B$27</f>
        <v>73764.649750275246</v>
      </c>
      <c r="M24" s="40">
        <f>Paramètres!$A$27*Barèmes!M24+Paramètres!$B$27</f>
        <v>80230.104094726921</v>
      </c>
      <c r="N24" s="40">
        <f>Paramètres!$A$27*Barèmes!N24+Paramètres!$B$27</f>
        <v>80792.317515983581</v>
      </c>
      <c r="O24" s="40">
        <f>Paramètres!$A$27*Barèmes!O24+Paramètres!$B$27</f>
        <v>87257.771860435256</v>
      </c>
      <c r="P24" s="40">
        <f>Paramètres!$A$27*Barèmes!P24+Paramètres!$B$27</f>
        <v>89621.682522122079</v>
      </c>
      <c r="Q24" s="40">
        <f>Paramètres!$A$27*Barèmes!Q24+Paramètres!$B$27</f>
        <v>92124.516120201457</v>
      </c>
      <c r="R24" s="40">
        <f>Paramètres!$A$27*Barèmes!R24+Paramètres!$B$27</f>
        <v>107604.35990772718</v>
      </c>
      <c r="S24" s="40">
        <f>Paramètres!$A$27*Barèmes!S24+Paramètres!$B$27</f>
        <v>108968.87999178816</v>
      </c>
      <c r="T24" s="40">
        <f>Paramètres!$A$27*Barèmes!T24+Paramètres!$B$27</f>
        <v>121424.15612630836</v>
      </c>
      <c r="U24" s="40">
        <f>Paramètres!$A$27*Barèmes!U24+Paramètres!$B$27</f>
        <v>115996.54775749648</v>
      </c>
      <c r="V24" s="40">
        <f>Paramètres!$A$27*Barèmes!V24+Paramètres!$B$27</f>
        <v>128451.82389201668</v>
      </c>
      <c r="W24" s="40">
        <f>Paramètres!$A$27*Barèmes!W24+Paramètres!$B$27</f>
        <v>132452.0286056</v>
      </c>
      <c r="X24" s="40">
        <f>Paramètres!$A$27*Barèmes!X24+Paramètres!$B$27</f>
        <v>134543.46253267481</v>
      </c>
      <c r="Y24" s="40">
        <f>Paramètres!$A$27*Barèmes!Y24+Paramètres!$B$27</f>
        <v>140964.75501288674</v>
      </c>
      <c r="Z24" s="40">
        <f>Paramètres!$A$27*Barèmes!Z24+Paramètres!$B$27</f>
        <v>155099.72807542444</v>
      </c>
      <c r="AA24" s="40">
        <f>Paramètres!$A$27*Barèmes!AA24+Paramètres!$B$27</f>
        <v>173371.6642662661</v>
      </c>
      <c r="AB24" s="40">
        <f>Paramètres!$A$27*Barèmes!AB24+Paramètres!$B$27</f>
        <v>179013.22295253709</v>
      </c>
      <c r="AC24" s="40">
        <f>Paramètres!$A$27*Barèmes!AC24+Paramètres!$B$27</f>
        <v>181104.68499028293</v>
      </c>
      <c r="AD24" s="40">
        <f>Paramètres!$A$27*Barèmes!AD24+Paramètres!$B$27</f>
        <v>205026.86606475411</v>
      </c>
      <c r="AE24" s="40">
        <f>Paramètres!$A$27*Barèmes!AE24+Paramètres!$B$27</f>
        <v>196777.84586270785</v>
      </c>
      <c r="AF24" s="40">
        <f>Paramètres!$A$27*Barèmes!AF24+Paramètres!$B$27</f>
        <v>220700.02693717903</v>
      </c>
      <c r="AG24" s="3"/>
      <c r="AH24" s="3"/>
      <c r="AI24" s="3"/>
      <c r="AJ24" s="3"/>
    </row>
    <row r="25" spans="1:36" ht="19.5" customHeight="1">
      <c r="A25" s="51">
        <v>23</v>
      </c>
      <c r="B25" s="40">
        <f>Paramètres!$A$27*(Barèmes!B25+Paramètres!$D$27)+Paramètres!$B$27</f>
        <v>47861.228579295566</v>
      </c>
      <c r="C25" s="40">
        <f>Paramètres!$A$27*Barèmes!C25+Paramètres!$B$27</f>
        <v>54372.390874895376</v>
      </c>
      <c r="D25" s="40">
        <f>Paramètres!$A$27*Barèmes!D25+Paramètres!$B$27</f>
        <v>58588.991534320376</v>
      </c>
      <c r="E25" s="40">
        <f>Paramètres!$A$27*Barèmes!E25+Paramètres!$B$27</f>
        <v>63662.011898345656</v>
      </c>
      <c r="F25" s="40">
        <f>Paramètres!$A$27*Barèmes!F25+Paramètres!$B$27</f>
        <v>60242.939087644307</v>
      </c>
      <c r="G25" s="40">
        <f>Paramètres!$A$27*Barèmes!G25+Paramètres!$B$27</f>
        <v>69271.383866249831</v>
      </c>
      <c r="H25" s="40">
        <f>Paramètres!$A$27*Barèmes!H25+Paramètres!$B$27</f>
        <v>76299.051631958166</v>
      </c>
      <c r="I25" s="40">
        <f>Paramètres!$A$27*Barèmes!I25+Paramètres!$B$27</f>
        <v>83105.48841640199</v>
      </c>
      <c r="J25" s="40">
        <f>Paramètres!$A$27*Barèmes!J25+Paramètres!$B$27</f>
        <v>72014.310705876866</v>
      </c>
      <c r="K25" s="40">
        <f>Paramètres!$A$27*Barèmes!K25+Paramètres!$B$27</f>
        <v>81302.216978392302</v>
      </c>
      <c r="L25" s="40">
        <f>Paramètres!$A$27*Barèmes!L25+Paramètres!$B$27</f>
        <v>75418.400528901737</v>
      </c>
      <c r="M25" s="40">
        <f>Paramètres!$A$27*Barèmes!M25+Paramètres!$B$27</f>
        <v>81883.854873353397</v>
      </c>
      <c r="N25" s="40">
        <f>Paramètres!$A$27*Barèmes!N25+Paramètres!$B$27</f>
        <v>82446.068294610071</v>
      </c>
      <c r="O25" s="40">
        <f>Paramètres!$A$27*Barèmes!O25+Paramètres!$B$27</f>
        <v>88911.522639061732</v>
      </c>
      <c r="P25" s="40">
        <f>Paramètres!$A$27*Barèmes!P25+Paramètres!$B$27</f>
        <v>91275.433300748569</v>
      </c>
      <c r="Q25" s="40">
        <f>Paramètres!$A$27*Barèmes!Q25+Paramètres!$B$27</f>
        <v>94816.61886654688</v>
      </c>
      <c r="R25" s="40">
        <f>Paramètres!$A$27*Barèmes!R25+Paramètres!$B$27</f>
        <v>110296.4626540726</v>
      </c>
      <c r="S25" s="40">
        <f>Paramètres!$A$27*Barèmes!S25+Paramètres!$B$27</f>
        <v>112159.91903882781</v>
      </c>
      <c r="T25" s="40">
        <f>Paramètres!$A$27*Barèmes!T25+Paramètres!$B$27</f>
        <v>124116.25887265378</v>
      </c>
      <c r="U25" s="40">
        <f>Paramètres!$A$27*Barèmes!U25+Paramètres!$B$27</f>
        <v>119187.58680453613</v>
      </c>
      <c r="V25" s="40">
        <f>Paramètres!$A$27*Barèmes!V25+Paramètres!$B$27</f>
        <v>131143.92663836209</v>
      </c>
      <c r="W25" s="40">
        <f>Paramètres!$A$27*Barèmes!W25+Paramètres!$B$27</f>
        <v>135994.98514367529</v>
      </c>
      <c r="X25" s="40">
        <f>Paramètres!$A$27*Barèmes!X25+Paramètres!$B$27</f>
        <v>138086.41907075007</v>
      </c>
      <c r="Y25" s="40">
        <f>Paramètres!$A$27*Barèmes!Y25+Paramètres!$B$27</f>
        <v>144507.71155096201</v>
      </c>
      <c r="Z25" s="40">
        <f>Paramètres!$A$27*Barèmes!Z25+Paramètres!$B$27</f>
        <v>158642.6846134997</v>
      </c>
      <c r="AA25" s="40">
        <f>Paramètres!$A$27*Barèmes!AA25+Paramètres!$B$27</f>
        <v>176914.62080434136</v>
      </c>
      <c r="AB25" s="40">
        <f>Paramètres!$A$27*Barèmes!AB25+Paramètres!$B$27</f>
        <v>183534.17784755939</v>
      </c>
      <c r="AC25" s="40">
        <f>Paramètres!$A$27*Barèmes!AC25+Paramètres!$B$27</f>
        <v>185625.63988530522</v>
      </c>
      <c r="AD25" s="40">
        <f>Paramètres!$A$27*Barèmes!AD25+Paramètres!$B$27</f>
        <v>209547.82095977638</v>
      </c>
      <c r="AE25" s="40">
        <f>Paramètres!$A$27*Barèmes!AE25+Paramètres!$B$27</f>
        <v>201298.80075773018</v>
      </c>
      <c r="AF25" s="40">
        <f>Paramètres!$A$27*Barèmes!AF25+Paramètres!$B$27</f>
        <v>225220.98183220133</v>
      </c>
      <c r="AG25" s="3"/>
      <c r="AH25" s="3"/>
      <c r="AI25" s="3"/>
      <c r="AJ25" s="3"/>
    </row>
    <row r="26" spans="1:36" ht="19.5" customHeight="1">
      <c r="A26" s="51">
        <v>24</v>
      </c>
      <c r="B26" s="40">
        <f>Paramètres!$A$27*(Barèmes!B26+Paramètres!$D$27)+Paramètres!$B$27</f>
        <v>48565.063561366791</v>
      </c>
      <c r="C26" s="40">
        <f>Paramètres!$A$27*Barèmes!C26+Paramètres!$B$27</f>
        <v>55076.225856966601</v>
      </c>
      <c r="D26" s="40">
        <f>Paramètres!$A$27*Barèmes!D26+Paramètres!$B$27</f>
        <v>59292.8265163916</v>
      </c>
      <c r="E26" s="40">
        <f>Paramètres!$A$27*Barèmes!E26+Paramètres!$B$27</f>
        <v>64365.846880416881</v>
      </c>
      <c r="F26" s="40">
        <f>Paramètres!$A$27*Barèmes!F26+Paramètres!$B$27</f>
        <v>60946.774069715531</v>
      </c>
      <c r="G26" s="40">
        <f>Paramètres!$A$27*Barèmes!G26+Paramètres!$B$27</f>
        <v>69975.218848321048</v>
      </c>
      <c r="H26" s="40">
        <f>Paramètres!$A$27*Barèmes!H26+Paramètres!$B$27</f>
        <v>77002.886614029383</v>
      </c>
      <c r="I26" s="40">
        <f>Paramètres!$A$27*Barèmes!I26+Paramètres!$B$27</f>
        <v>83809.323398473221</v>
      </c>
      <c r="J26" s="40">
        <f>Paramètres!$A$27*Barèmes!J26+Paramètres!$B$27</f>
        <v>72718.145687948083</v>
      </c>
      <c r="K26" s="40">
        <f>Paramètres!$A$27*Barèmes!K26+Paramètres!$B$27</f>
        <v>82006.051960463534</v>
      </c>
      <c r="L26" s="40">
        <f>Paramètres!$A$27*Barèmes!L26+Paramètres!$B$27</f>
        <v>76122.235510972954</v>
      </c>
      <c r="M26" s="40">
        <f>Paramètres!$A$27*Barèmes!M26+Paramètres!$B$27</f>
        <v>82587.689855424629</v>
      </c>
      <c r="N26" s="40">
        <f>Paramètres!$A$27*Barèmes!N26+Paramètres!$B$27</f>
        <v>83149.903276681289</v>
      </c>
      <c r="O26" s="40">
        <f>Paramètres!$A$27*Barèmes!O26+Paramètres!$B$27</f>
        <v>89615.357621132949</v>
      </c>
      <c r="P26" s="40">
        <f>Paramètres!$A$27*Barèmes!P26+Paramètres!$B$27</f>
        <v>91979.268282819787</v>
      </c>
      <c r="Q26" s="40">
        <f>Paramètres!$A$27*Barèmes!Q26+Paramètres!$B$27</f>
        <v>95520.453848618097</v>
      </c>
      <c r="R26" s="40">
        <f>Paramètres!$A$27*Barèmes!R26+Paramètres!$B$27</f>
        <v>111000.29763614382</v>
      </c>
      <c r="S26" s="40">
        <f>Paramètres!$A$27*Barèmes!S26+Paramètres!$B$27</f>
        <v>112863.75402089902</v>
      </c>
      <c r="T26" s="40">
        <f>Paramètres!$A$27*Barèmes!T26+Paramètres!$B$27</f>
        <v>124820.093854725</v>
      </c>
      <c r="U26" s="40">
        <f>Paramètres!$A$27*Barèmes!U26+Paramètres!$B$27</f>
        <v>119891.42178660733</v>
      </c>
      <c r="V26" s="40">
        <f>Paramètres!$A$27*Barèmes!V26+Paramètres!$B$27</f>
        <v>131847.7616204333</v>
      </c>
      <c r="W26" s="40">
        <f>Paramètres!$A$27*Barèmes!W26+Paramètres!$B$27</f>
        <v>136698.82012574648</v>
      </c>
      <c r="X26" s="40">
        <f>Paramètres!$A$27*Barèmes!X26+Paramètres!$B$27</f>
        <v>138790.25405282128</v>
      </c>
      <c r="Y26" s="40">
        <f>Paramètres!$A$27*Barèmes!Y26+Paramètres!$B$27</f>
        <v>145211.54653303322</v>
      </c>
      <c r="Z26" s="40">
        <f>Paramètres!$A$27*Barèmes!Z26+Paramètres!$B$27</f>
        <v>159346.51959557092</v>
      </c>
      <c r="AA26" s="40">
        <f>Paramètres!$A$27*Barèmes!AA26+Paramètres!$B$27</f>
        <v>177618.45578641258</v>
      </c>
      <c r="AB26" s="40">
        <f>Paramètres!$A$27*Barèmes!AB26+Paramètres!$B$27</f>
        <v>184238.01282963058</v>
      </c>
      <c r="AC26" s="40">
        <f>Paramètres!$A$27*Barèmes!AC26+Paramètres!$B$27</f>
        <v>186329.47486737647</v>
      </c>
      <c r="AD26" s="40">
        <f>Paramètres!$A$27*Barèmes!AD26+Paramètres!$B$27</f>
        <v>210251.65594184762</v>
      </c>
      <c r="AE26" s="40">
        <f>Paramètres!$A$27*Barèmes!AE26+Paramètres!$B$27</f>
        <v>202002.63573980139</v>
      </c>
      <c r="AF26" s="40">
        <f>Paramètres!$A$27*Barèmes!AF26+Paramètres!$B$27</f>
        <v>225924.81681427258</v>
      </c>
      <c r="AG26" s="3"/>
      <c r="AH26" s="3"/>
      <c r="AI26" s="3"/>
      <c r="AJ26" s="3"/>
    </row>
    <row r="27" spans="1:36" ht="19.5" customHeight="1">
      <c r="A27" s="51">
        <v>25</v>
      </c>
      <c r="B27" s="40">
        <f>Paramètres!$A$27*(Barèmes!B27+Paramètres!$D$27)+Paramètres!$B$27</f>
        <v>49315.000043981054</v>
      </c>
      <c r="C27" s="40">
        <f>Paramètres!$A$27*Barèmes!C27+Paramètres!$B$27</f>
        <v>55826.162339580864</v>
      </c>
      <c r="D27" s="40">
        <f>Paramètres!$A$27*Barèmes!D27+Paramètres!$B$27</f>
        <v>60042.762999005863</v>
      </c>
      <c r="E27" s="40">
        <f>Paramètres!$A$27*Barèmes!E27+Paramètres!$B$27</f>
        <v>65115.783363031143</v>
      </c>
      <c r="F27" s="40">
        <f>Paramètres!$A$27*Barèmes!F27+Paramètres!$B$27</f>
        <v>62699.755517193815</v>
      </c>
      <c r="G27" s="40">
        <f>Paramètres!$A$27*Barèmes!G27+Paramètres!$B$27</f>
        <v>71728.200295799339</v>
      </c>
      <c r="H27" s="40">
        <f>Paramètres!$A$27*Barèmes!H27+Paramètres!$B$27</f>
        <v>78755.868061507674</v>
      </c>
      <c r="I27" s="40">
        <f>Paramètres!$A$27*Barèmes!I27+Paramètres!$B$27</f>
        <v>85562.304845951498</v>
      </c>
      <c r="J27" s="40">
        <f>Paramètres!$A$27*Barèmes!J27+Paramètres!$B$27</f>
        <v>74371.896466574573</v>
      </c>
      <c r="K27" s="40">
        <f>Paramètres!$A$27*Barèmes!K27+Paramètres!$B$27</f>
        <v>83659.80273909001</v>
      </c>
      <c r="L27" s="40">
        <f>Paramètres!$A$27*Barèmes!L27+Paramètres!$B$27</f>
        <v>77775.986289599445</v>
      </c>
      <c r="M27" s="40">
        <f>Paramètres!$A$27*Barèmes!M27+Paramètres!$B$27</f>
        <v>84241.440634051105</v>
      </c>
      <c r="N27" s="40">
        <f>Paramètres!$A$27*Barèmes!N27+Paramètres!$B$27</f>
        <v>84803.654055307779</v>
      </c>
      <c r="O27" s="40">
        <f>Paramètres!$A$27*Barèmes!O27+Paramètres!$B$27</f>
        <v>91269.10839975944</v>
      </c>
      <c r="P27" s="40">
        <f>Paramètres!$A$27*Barèmes!P27+Paramètres!$B$27</f>
        <v>93633.019061446277</v>
      </c>
      <c r="Q27" s="40">
        <f>Paramètres!$A$27*Barèmes!Q27+Paramètres!$B$27</f>
        <v>95520.453848618097</v>
      </c>
      <c r="R27" s="40">
        <f>Paramètres!$A$27*Barèmes!R27+Paramètres!$B$27</f>
        <v>111000.29763614382</v>
      </c>
      <c r="S27" s="40">
        <f>Paramètres!$A$27*Barèmes!S27+Paramètres!$B$27</f>
        <v>112863.75402089902</v>
      </c>
      <c r="T27" s="40">
        <f>Paramètres!$A$27*Barèmes!T27+Paramètres!$B$27</f>
        <v>124820.093854725</v>
      </c>
      <c r="U27" s="40">
        <f>Paramètres!$A$27*Barèmes!U27+Paramètres!$B$27</f>
        <v>119891.42178660733</v>
      </c>
      <c r="V27" s="40">
        <f>Paramètres!$A$27*Barèmes!V27+Paramètres!$B$27</f>
        <v>131847.7616204333</v>
      </c>
      <c r="W27" s="40">
        <f>Paramètres!$A$27*Barèmes!W27+Paramètres!$B$27</f>
        <v>136698.82012574648</v>
      </c>
      <c r="X27" s="40">
        <f>Paramètres!$A$27*Barèmes!X27+Paramètres!$B$27</f>
        <v>138790.25405282128</v>
      </c>
      <c r="Y27" s="40">
        <f>Paramètres!$A$27*Barèmes!Y27+Paramètres!$B$27</f>
        <v>145211.54653303322</v>
      </c>
      <c r="Z27" s="40">
        <f>Paramètres!$A$27*Barèmes!Z27+Paramètres!$B$27</f>
        <v>159346.51959557092</v>
      </c>
      <c r="AA27" s="40">
        <f>Paramètres!$A$27*Barèmes!AA27+Paramètres!$B$27</f>
        <v>177618.45578641258</v>
      </c>
      <c r="AB27" s="40">
        <f>Paramètres!$A$27*Barèmes!AB27+Paramètres!$B$27</f>
        <v>184238.01282963058</v>
      </c>
      <c r="AC27" s="40">
        <f>Paramètres!$A$27*Barèmes!AC27+Paramètres!$B$27</f>
        <v>186329.47486737647</v>
      </c>
      <c r="AD27" s="40">
        <f>Paramètres!$A$27*Barèmes!AD27+Paramètres!$B$27</f>
        <v>210251.65594184762</v>
      </c>
      <c r="AE27" s="40">
        <f>Paramètres!$A$27*Barèmes!AE27+Paramètres!$B$27</f>
        <v>202002.63573980139</v>
      </c>
      <c r="AF27" s="40">
        <f>Paramètres!$A$27*Barèmes!AF27+Paramètres!$B$27</f>
        <v>225924.81681427258</v>
      </c>
      <c r="AG27" s="3"/>
      <c r="AH27" s="3"/>
      <c r="AI27" s="3"/>
      <c r="AJ27" s="3"/>
    </row>
    <row r="28" spans="1:36" ht="19.5" customHeight="1">
      <c r="A28" s="51">
        <v>26</v>
      </c>
      <c r="B28" s="40">
        <f>Paramètres!$A$27*(Barèmes!B28+Paramètres!$D$27)+Paramètres!$B$27</f>
        <v>49315.000043981054</v>
      </c>
      <c r="C28" s="40">
        <f>Paramètres!$A$27*Barèmes!C28+Paramètres!$B$27</f>
        <v>55826.162339580864</v>
      </c>
      <c r="D28" s="40">
        <f>Paramètres!$A$27*Barèmes!D28+Paramètres!$B$27</f>
        <v>60042.762999005863</v>
      </c>
      <c r="E28" s="40">
        <f>Paramètres!$A$27*Barèmes!E28+Paramètres!$B$27</f>
        <v>65115.783363031143</v>
      </c>
      <c r="F28" s="40">
        <f>Paramètres!$A$27*Barèmes!F28+Paramètres!$B$27</f>
        <v>62699.755517193815</v>
      </c>
      <c r="G28" s="40">
        <f>Paramètres!$A$27*Barèmes!G28+Paramètres!$B$27</f>
        <v>71728.200295799339</v>
      </c>
      <c r="H28" s="40">
        <f>Paramètres!$A$27*Barèmes!H28+Paramètres!$B$27</f>
        <v>78755.868061507674</v>
      </c>
      <c r="I28" s="40">
        <f>Paramètres!$A$27*Barèmes!I28+Paramètres!$B$27</f>
        <v>85562.304845951498</v>
      </c>
      <c r="J28" s="40">
        <f>Paramètres!$A$27*Barèmes!J28+Paramètres!$B$27</f>
        <v>74371.896466574573</v>
      </c>
      <c r="K28" s="40">
        <f>Paramètres!$A$27*Barèmes!K28+Paramètres!$B$27</f>
        <v>83659.80273909001</v>
      </c>
      <c r="L28" s="40">
        <f>Paramètres!$A$27*Barèmes!L28+Paramètres!$B$27</f>
        <v>77775.986289599445</v>
      </c>
      <c r="M28" s="40">
        <f>Paramètres!$A$27*Barèmes!M28+Paramètres!$B$27</f>
        <v>84241.440634051105</v>
      </c>
      <c r="N28" s="40">
        <f>Paramètres!$A$27*Barèmes!N28+Paramètres!$B$27</f>
        <v>84803.654055307779</v>
      </c>
      <c r="O28" s="40">
        <f>Paramètres!$A$27*Barèmes!O28+Paramètres!$B$27</f>
        <v>91269.10839975944</v>
      </c>
      <c r="P28" s="40">
        <f>Paramètres!$A$27*Barèmes!P28+Paramètres!$B$27</f>
        <v>93633.019061446277</v>
      </c>
      <c r="Q28" s="40">
        <f>Paramètres!$A$27*Barèmes!Q28+Paramètres!$B$27</f>
        <v>95520.453848618097</v>
      </c>
      <c r="R28" s="40">
        <f>Paramètres!$A$27*Barèmes!R28+Paramètres!$B$27</f>
        <v>111000.29763614382</v>
      </c>
      <c r="S28" s="40">
        <f>Paramètres!$A$27*Barèmes!S28+Paramètres!$B$27</f>
        <v>112863.75402089902</v>
      </c>
      <c r="T28" s="40">
        <f>Paramètres!$A$27*Barèmes!T28+Paramètres!$B$27</f>
        <v>124820.093854725</v>
      </c>
      <c r="U28" s="40">
        <f>Paramètres!$A$27*Barèmes!U28+Paramètres!$B$27</f>
        <v>119891.42178660733</v>
      </c>
      <c r="V28" s="40">
        <f>Paramètres!$A$27*Barèmes!V28+Paramètres!$B$27</f>
        <v>131847.7616204333</v>
      </c>
      <c r="W28" s="40">
        <f>Paramètres!$A$27*Barèmes!W28+Paramètres!$B$27</f>
        <v>136698.82012574648</v>
      </c>
      <c r="X28" s="40">
        <f>Paramètres!$A$27*Barèmes!X28+Paramètres!$B$27</f>
        <v>138790.25405282128</v>
      </c>
      <c r="Y28" s="40">
        <f>Paramètres!$A$27*Barèmes!Y28+Paramètres!$B$27</f>
        <v>145211.54653303322</v>
      </c>
      <c r="Z28" s="40">
        <f>Paramètres!$A$27*Barèmes!Z28+Paramètres!$B$27</f>
        <v>159346.51959557092</v>
      </c>
      <c r="AA28" s="40">
        <f>Paramètres!$A$27*Barèmes!AA28+Paramètres!$B$27</f>
        <v>177618.45578641258</v>
      </c>
      <c r="AB28" s="40">
        <f>Paramètres!$A$27*Barèmes!AB28+Paramètres!$B$27</f>
        <v>184238.01282963058</v>
      </c>
      <c r="AC28" s="40">
        <f>Paramètres!$A$27*Barèmes!AC28+Paramètres!$B$27</f>
        <v>186329.47486737647</v>
      </c>
      <c r="AD28" s="40">
        <f>Paramètres!$A$27*Barèmes!AD28+Paramètres!$B$27</f>
        <v>210251.65594184762</v>
      </c>
      <c r="AE28" s="40">
        <f>Paramètres!$A$27*Barèmes!AE28+Paramètres!$B$27</f>
        <v>202002.63573980139</v>
      </c>
      <c r="AF28" s="40">
        <f>Paramètres!$A$27*Barèmes!AF28+Paramètres!$B$27</f>
        <v>225924.81681427258</v>
      </c>
      <c r="AG28" s="3"/>
      <c r="AH28" s="3"/>
      <c r="AI28" s="3"/>
      <c r="AJ28" s="3"/>
    </row>
    <row r="29" spans="1:36" ht="19.5" customHeight="1">
      <c r="A29" s="51">
        <v>27</v>
      </c>
      <c r="B29" s="40">
        <f>Paramètres!$A$27*(Barèmes!B29+Paramètres!$D$27)+Paramètres!$B$27</f>
        <v>50493.821035000969</v>
      </c>
      <c r="C29" s="40">
        <f>Paramètres!$A$27*Barèmes!C29+Paramètres!$B$27</f>
        <v>57004.983330600771</v>
      </c>
      <c r="D29" s="40">
        <f>Paramètres!$A$27*Barèmes!D29+Paramètres!$B$27</f>
        <v>61221.583990025771</v>
      </c>
      <c r="E29" s="40">
        <f>Paramètres!$A$27*Barèmes!E29+Paramètres!$B$27</f>
        <v>66294.604354051058</v>
      </c>
      <c r="F29" s="40">
        <f>Paramètres!$A$27*Barèmes!F29+Paramètres!$B$27</f>
        <v>64452.736964672098</v>
      </c>
      <c r="G29" s="40">
        <f>Paramètres!$A$27*Barèmes!G29+Paramètres!$B$27</f>
        <v>73481.181743277615</v>
      </c>
      <c r="H29" s="40">
        <f>Paramètres!$A$27*Barèmes!H29+Paramètres!$B$27</f>
        <v>80508.84950898595</v>
      </c>
      <c r="I29" s="40">
        <f>Paramètres!$A$27*Barèmes!I29+Paramètres!$B$27</f>
        <v>87315.286293429788</v>
      </c>
      <c r="J29" s="40">
        <f>Paramètres!$A$27*Barèmes!J29+Paramètres!$B$27</f>
        <v>76025.647245201049</v>
      </c>
      <c r="K29" s="40">
        <f>Paramètres!$A$27*Barèmes!K29+Paramètres!$B$27</f>
        <v>85313.5535177165</v>
      </c>
      <c r="L29" s="40">
        <f>Paramètres!$A$27*Barèmes!L29+Paramètres!$B$27</f>
        <v>79429.737068225921</v>
      </c>
      <c r="M29" s="40">
        <f>Paramètres!$A$27*Barèmes!M29+Paramètres!$B$27</f>
        <v>85895.191412677596</v>
      </c>
      <c r="N29" s="40">
        <f>Paramètres!$A$27*Barèmes!N29+Paramètres!$B$27</f>
        <v>86457.404833934255</v>
      </c>
      <c r="O29" s="40">
        <f>Paramètres!$A$27*Barèmes!O29+Paramètres!$B$27</f>
        <v>92922.859178385916</v>
      </c>
      <c r="P29" s="40">
        <f>Paramètres!$A$27*Barèmes!P29+Paramètres!$B$27</f>
        <v>95286.769840072768</v>
      </c>
      <c r="Q29" s="40">
        <f>Paramètres!$A$27*Barèmes!Q29+Paramètres!$B$27</f>
        <v>95520.453848618097</v>
      </c>
      <c r="R29" s="40">
        <f>Paramètres!$A$27*Barèmes!R29+Paramètres!$B$27</f>
        <v>111000.29763614382</v>
      </c>
      <c r="S29" s="40">
        <f>Paramètres!$A$27*Barèmes!S29+Paramètres!$B$27</f>
        <v>112863.75402089902</v>
      </c>
      <c r="T29" s="40">
        <f>Paramètres!$A$27*Barèmes!T29+Paramètres!$B$27</f>
        <v>124820.093854725</v>
      </c>
      <c r="U29" s="40">
        <f>Paramètres!$A$27*Barèmes!U29+Paramètres!$B$27</f>
        <v>119891.42178660733</v>
      </c>
      <c r="V29" s="40">
        <f>Paramètres!$A$27*Barèmes!V29+Paramètres!$B$27</f>
        <v>131847.7616204333</v>
      </c>
      <c r="W29" s="40">
        <f>Paramètres!$A$27*Barèmes!W29+Paramètres!$B$27</f>
        <v>136698.82012574648</v>
      </c>
      <c r="X29" s="40">
        <f>Paramètres!$A$27*Barèmes!X29+Paramètres!$B$27</f>
        <v>138790.25405282128</v>
      </c>
      <c r="Y29" s="40">
        <f>Paramètres!$A$27*Barèmes!Y29+Paramètres!$B$27</f>
        <v>145211.54653303322</v>
      </c>
      <c r="Z29" s="40">
        <f>Paramètres!$A$27*Barèmes!Z29+Paramètres!$B$27</f>
        <v>159346.51959557092</v>
      </c>
      <c r="AA29" s="40">
        <f>Paramètres!$A$27*Barèmes!AA29+Paramètres!$B$27</f>
        <v>177618.45578641258</v>
      </c>
      <c r="AB29" s="40">
        <f>Paramètres!$A$27*Barèmes!AB29+Paramètres!$B$27</f>
        <v>184238.01282963058</v>
      </c>
      <c r="AC29" s="40">
        <f>Paramètres!$A$27*Barèmes!AC29+Paramètres!$B$27</f>
        <v>186329.47486737647</v>
      </c>
      <c r="AD29" s="40">
        <f>Paramètres!$A$27*Barèmes!AD29+Paramètres!$B$27</f>
        <v>210251.65594184762</v>
      </c>
      <c r="AE29" s="40">
        <f>Paramètres!$A$27*Barèmes!AE29+Paramètres!$B$27</f>
        <v>202002.63573980139</v>
      </c>
      <c r="AF29" s="40">
        <f>Paramètres!$A$27*Barèmes!AF29+Paramètres!$B$27</f>
        <v>225924.81681427258</v>
      </c>
      <c r="AG29" s="3"/>
      <c r="AH29" s="3"/>
      <c r="AI29" s="3"/>
      <c r="AJ29" s="3"/>
    </row>
    <row r="30" spans="1:36" ht="19.5" customHeight="1">
      <c r="A30" s="51">
        <v>28</v>
      </c>
      <c r="B30" s="40">
        <f>Paramètres!$A$27*(Barèmes!B30+Paramètres!$D$27)+Paramètres!$B$27</f>
        <v>50493.821035000969</v>
      </c>
      <c r="C30" s="40">
        <f>Paramètres!$A$27*Barèmes!C30+Paramètres!$B$27</f>
        <v>57004.983330600771</v>
      </c>
      <c r="D30" s="40">
        <f>Paramètres!$A$27*Barèmes!D30+Paramètres!$B$27</f>
        <v>61221.583990025771</v>
      </c>
      <c r="E30" s="40">
        <f>Paramètres!$A$27*Barèmes!E30+Paramètres!$B$27</f>
        <v>66294.604354051058</v>
      </c>
      <c r="F30" s="40">
        <f>Paramètres!$A$27*Barèmes!F30+Paramètres!$B$27</f>
        <v>64452.736964672098</v>
      </c>
      <c r="G30" s="40">
        <f>Paramètres!$A$27*Barèmes!G30+Paramètres!$B$27</f>
        <v>73481.181743277615</v>
      </c>
      <c r="H30" s="40">
        <f>Paramètres!$A$27*Barèmes!H30+Paramètres!$B$27</f>
        <v>80508.84950898595</v>
      </c>
      <c r="I30" s="40">
        <f>Paramètres!$A$27*Barèmes!I30+Paramètres!$B$27</f>
        <v>87315.286293429788</v>
      </c>
      <c r="J30" s="40">
        <f>Paramètres!$A$27*Barèmes!J30+Paramètres!$B$27</f>
        <v>76025.647245201049</v>
      </c>
      <c r="K30" s="40">
        <f>Paramètres!$A$27*Barèmes!K30+Paramètres!$B$27</f>
        <v>85313.5535177165</v>
      </c>
      <c r="L30" s="40">
        <f>Paramètres!$A$27*Barèmes!L30+Paramètres!$B$27</f>
        <v>79429.737068225921</v>
      </c>
      <c r="M30" s="40">
        <f>Paramètres!$A$27*Barèmes!M30+Paramètres!$B$27</f>
        <v>85895.191412677596</v>
      </c>
      <c r="N30" s="40">
        <f>Paramètres!$A$27*Barèmes!N30+Paramètres!$B$27</f>
        <v>86457.404833934255</v>
      </c>
      <c r="O30" s="40">
        <f>Paramètres!$A$27*Barèmes!O30+Paramètres!$B$27</f>
        <v>92922.859178385916</v>
      </c>
      <c r="P30" s="40">
        <f>Paramètres!$A$27*Barèmes!P30+Paramètres!$B$27</f>
        <v>95286.769840072768</v>
      </c>
      <c r="Q30" s="40">
        <f>Paramètres!$A$27*Barèmes!Q30+Paramètres!$B$27</f>
        <v>95520.453848618097</v>
      </c>
      <c r="R30" s="40">
        <f>Paramètres!$A$27*Barèmes!R30+Paramètres!$B$27</f>
        <v>111000.29763614382</v>
      </c>
      <c r="S30" s="40">
        <f>Paramètres!$A$27*Barèmes!S30+Paramètres!$B$27</f>
        <v>112863.75402089902</v>
      </c>
      <c r="T30" s="40">
        <f>Paramètres!$A$27*Barèmes!T30+Paramètres!$B$27</f>
        <v>124820.093854725</v>
      </c>
      <c r="U30" s="40">
        <f>Paramètres!$A$27*Barèmes!U30+Paramètres!$B$27</f>
        <v>119891.42178660733</v>
      </c>
      <c r="V30" s="40">
        <f>Paramètres!$A$27*Barèmes!V30+Paramètres!$B$27</f>
        <v>131847.7616204333</v>
      </c>
      <c r="W30" s="40">
        <f>Paramètres!$A$27*Barèmes!W30+Paramètres!$B$27</f>
        <v>136698.82012574648</v>
      </c>
      <c r="X30" s="40">
        <f>Paramètres!$A$27*Barèmes!X30+Paramètres!$B$27</f>
        <v>138790.25405282128</v>
      </c>
      <c r="Y30" s="40">
        <f>Paramètres!$A$27*Barèmes!Y30+Paramètres!$B$27</f>
        <v>145211.54653303322</v>
      </c>
      <c r="Z30" s="40">
        <f>Paramètres!$A$27*Barèmes!Z30+Paramètres!$B$27</f>
        <v>159346.51959557092</v>
      </c>
      <c r="AA30" s="40">
        <f>Paramètres!$A$27*Barèmes!AA30+Paramètres!$B$27</f>
        <v>177618.45578641258</v>
      </c>
      <c r="AB30" s="40">
        <f>Paramètres!$A$27*Barèmes!AB30+Paramètres!$B$27</f>
        <v>184238.01282963058</v>
      </c>
      <c r="AC30" s="40">
        <f>Paramètres!$A$27*Barèmes!AC30+Paramètres!$B$27</f>
        <v>186329.47486737647</v>
      </c>
      <c r="AD30" s="40">
        <f>Paramètres!$A$27*Barèmes!AD30+Paramètres!$B$27</f>
        <v>210251.65594184762</v>
      </c>
      <c r="AE30" s="40">
        <f>Paramètres!$A$27*Barèmes!AE30+Paramètres!$B$27</f>
        <v>202002.63573980139</v>
      </c>
      <c r="AF30" s="40">
        <f>Paramètres!$A$27*Barèmes!AF30+Paramètres!$B$27</f>
        <v>225924.81681427258</v>
      </c>
      <c r="AG30" s="3"/>
      <c r="AH30" s="3"/>
      <c r="AI30" s="3"/>
      <c r="AJ30" s="3"/>
    </row>
    <row r="31" spans="1:36" ht="19.5" customHeight="1">
      <c r="A31" s="51">
        <v>29</v>
      </c>
      <c r="B31" s="40">
        <f>Paramètres!$A$27*(Barèmes!B31+Paramètres!$D$27)+Paramètres!$B$27</f>
        <v>51672.642026020876</v>
      </c>
      <c r="C31" s="40">
        <f>Paramètres!$A$27*Barèmes!C31+Paramètres!$B$27</f>
        <v>58183.804321620686</v>
      </c>
      <c r="D31" s="40">
        <f>Paramètres!$A$27*Barèmes!D31+Paramètres!$B$27</f>
        <v>62400.404981045685</v>
      </c>
      <c r="E31" s="40">
        <f>Paramètres!$A$27*Barèmes!E31+Paramètres!$B$27</f>
        <v>67473.425345070966</v>
      </c>
      <c r="F31" s="40">
        <f>Paramètres!$A$27*Barèmes!F31+Paramètres!$B$27</f>
        <v>66205.718412150381</v>
      </c>
      <c r="G31" s="40">
        <f>Paramètres!$A$27*Barèmes!G31+Paramètres!$B$27</f>
        <v>75234.163190755906</v>
      </c>
      <c r="H31" s="40">
        <f>Paramètres!$A$27*Barèmes!H31+Paramètres!$B$27</f>
        <v>82261.83095646424</v>
      </c>
      <c r="I31" s="40">
        <f>Paramètres!$A$27*Barèmes!I31+Paramètres!$B$27</f>
        <v>89068.267740908064</v>
      </c>
      <c r="J31" s="40">
        <f>Paramètres!$A$27*Barèmes!J31+Paramètres!$B$27</f>
        <v>77679.398023827525</v>
      </c>
      <c r="K31" s="40">
        <f>Paramètres!$A$27*Barèmes!K31+Paramètres!$B$27</f>
        <v>86967.304296342991</v>
      </c>
      <c r="L31" s="40">
        <f>Paramètres!$A$27*Barèmes!L31+Paramètres!$B$27</f>
        <v>81083.487846852411</v>
      </c>
      <c r="M31" s="40">
        <f>Paramètres!$A$27*Barèmes!M31+Paramètres!$B$27</f>
        <v>87548.942191304071</v>
      </c>
      <c r="N31" s="40">
        <f>Paramètres!$A$27*Barèmes!N31+Paramètres!$B$27</f>
        <v>88111.155612560731</v>
      </c>
      <c r="O31" s="40">
        <f>Paramètres!$A$27*Barèmes!O31+Paramètres!$B$27</f>
        <v>94576.609957012421</v>
      </c>
      <c r="P31" s="40">
        <f>Paramètres!$A$27*Barèmes!P31+Paramètres!$B$27</f>
        <v>96940.520618699258</v>
      </c>
      <c r="Q31" s="40">
        <f>Paramètres!$A$27*Barèmes!Q31+Paramètres!$B$27</f>
        <v>95520.453848618097</v>
      </c>
      <c r="R31" s="40">
        <f>Paramètres!$A$27*Barèmes!R31+Paramètres!$B$27</f>
        <v>111000.29763614382</v>
      </c>
      <c r="S31" s="40">
        <f>Paramètres!$A$27*Barèmes!S31+Paramètres!$B$27</f>
        <v>112863.75402089902</v>
      </c>
      <c r="T31" s="40">
        <f>Paramètres!$A$27*Barèmes!T31+Paramètres!$B$27</f>
        <v>124820.093854725</v>
      </c>
      <c r="U31" s="40">
        <f>Paramètres!$A$27*Barèmes!U31+Paramètres!$B$27</f>
        <v>119891.42178660733</v>
      </c>
      <c r="V31" s="40">
        <f>Paramètres!$A$27*Barèmes!V31+Paramètres!$B$27</f>
        <v>131847.7616204333</v>
      </c>
      <c r="W31" s="40">
        <f>Paramètres!$A$27*Barèmes!W31+Paramètres!$B$27</f>
        <v>136698.82012574648</v>
      </c>
      <c r="X31" s="40">
        <f>Paramètres!$A$27*Barèmes!X31+Paramètres!$B$27</f>
        <v>138790.25405282128</v>
      </c>
      <c r="Y31" s="40">
        <f>Paramètres!$A$27*Barèmes!Y31+Paramètres!$B$27</f>
        <v>145211.54653303322</v>
      </c>
      <c r="Z31" s="40">
        <f>Paramètres!$A$27*Barèmes!Z31+Paramètres!$B$27</f>
        <v>159346.51959557092</v>
      </c>
      <c r="AA31" s="40">
        <f>Paramètres!$A$27*Barèmes!AA31+Paramètres!$B$27</f>
        <v>177618.45578641258</v>
      </c>
      <c r="AB31" s="40">
        <f>Paramètres!$A$27*Barèmes!AB31+Paramètres!$B$27</f>
        <v>184238.01282963058</v>
      </c>
      <c r="AC31" s="40">
        <f>Paramètres!$A$27*Barèmes!AC31+Paramètres!$B$27</f>
        <v>186329.47486737647</v>
      </c>
      <c r="AD31" s="40">
        <f>Paramètres!$A$27*Barèmes!AD31+Paramètres!$B$27</f>
        <v>210251.65594184762</v>
      </c>
      <c r="AE31" s="40">
        <f>Paramètres!$A$27*Barèmes!AE31+Paramètres!$B$27</f>
        <v>202002.63573980139</v>
      </c>
      <c r="AF31" s="40">
        <f>Paramètres!$A$27*Barèmes!AF31+Paramètres!$B$27</f>
        <v>225924.81681427258</v>
      </c>
      <c r="AG31" s="3"/>
      <c r="AH31" s="3"/>
      <c r="AI31" s="3"/>
      <c r="AJ31" s="3"/>
    </row>
    <row r="32" spans="1:36" ht="19.5" customHeight="1">
      <c r="A32" s="51">
        <v>30</v>
      </c>
      <c r="B32" s="40">
        <f>Paramètres!$A$27*(Barèmes!B32+Paramètres!$D$27)+Paramètres!$B$27</f>
        <v>52376.477008092101</v>
      </c>
      <c r="C32" s="40">
        <f>Paramètres!$A$27*Barèmes!C32+Paramètres!$B$27</f>
        <v>58887.639303691911</v>
      </c>
      <c r="D32" s="40">
        <f>Paramètres!$A$27*Barèmes!D32+Paramètres!$B$27</f>
        <v>63104.23996311691</v>
      </c>
      <c r="E32" s="40">
        <f>Paramètres!$A$27*Barèmes!E32+Paramètres!$B$27</f>
        <v>68177.260327142198</v>
      </c>
      <c r="F32" s="40">
        <f>Paramètres!$A$27*Barèmes!F32+Paramètres!$B$27</f>
        <v>66909.553394221613</v>
      </c>
      <c r="G32" s="40">
        <f>Paramètres!$A$27*Barèmes!G32+Paramètres!$B$27</f>
        <v>75937.998172827123</v>
      </c>
      <c r="H32" s="40">
        <f>Paramètres!$A$27*Barèmes!H32+Paramètres!$B$27</f>
        <v>82965.665938535458</v>
      </c>
      <c r="I32" s="40">
        <f>Paramètres!$A$27*Barèmes!I32+Paramètres!$B$27</f>
        <v>89772.102722979296</v>
      </c>
      <c r="J32" s="40">
        <f>Paramètres!$A$27*Barèmes!J32+Paramètres!$B$27</f>
        <v>78383.233005898757</v>
      </c>
      <c r="K32" s="40">
        <f>Paramètres!$A$27*Barèmes!K32+Paramètres!$B$27</f>
        <v>87671.139278414208</v>
      </c>
      <c r="L32" s="40">
        <f>Paramètres!$A$27*Barèmes!L32+Paramètres!$B$27</f>
        <v>81787.322828923629</v>
      </c>
      <c r="M32" s="40">
        <f>Paramètres!$A$27*Barèmes!M32+Paramètres!$B$27</f>
        <v>88252.777173375289</v>
      </c>
      <c r="N32" s="40">
        <f>Paramètres!$A$27*Barèmes!N32+Paramètres!$B$27</f>
        <v>88814.990594631963</v>
      </c>
      <c r="O32" s="40">
        <f>Paramètres!$A$27*Barèmes!O32+Paramètres!$B$27</f>
        <v>95280.444939083623</v>
      </c>
      <c r="P32" s="40">
        <f>Paramètres!$A$27*Barèmes!P32+Paramètres!$B$27</f>
        <v>97644.355600770476</v>
      </c>
      <c r="Q32" s="40">
        <f>Paramètres!$A$27*Barèmes!Q32+Paramètres!$B$27</f>
        <v>96224.2888306893</v>
      </c>
      <c r="R32" s="40">
        <f>Paramètres!$A$27*Barèmes!R32+Paramètres!$B$27</f>
        <v>111704.13261821504</v>
      </c>
      <c r="S32" s="40">
        <f>Paramètres!$A$27*Barèmes!S32+Paramètres!$B$27</f>
        <v>113567.58900297024</v>
      </c>
      <c r="T32" s="40">
        <f>Paramètres!$A$27*Barèmes!T32+Paramètres!$B$27</f>
        <v>125523.92883679621</v>
      </c>
      <c r="U32" s="40">
        <f>Paramètres!$A$27*Barèmes!U32+Paramètres!$B$27</f>
        <v>120595.25676867855</v>
      </c>
      <c r="V32" s="40">
        <f>Paramètres!$A$27*Barèmes!V32+Paramètres!$B$27</f>
        <v>132551.59660250452</v>
      </c>
      <c r="W32" s="40">
        <f>Paramètres!$A$27*Barèmes!W32+Paramètres!$B$27</f>
        <v>137402.6551078177</v>
      </c>
      <c r="X32" s="40">
        <f>Paramètres!$A$27*Barèmes!X32+Paramètres!$B$27</f>
        <v>139494.08903489247</v>
      </c>
      <c r="Y32" s="40">
        <f>Paramètres!$A$27*Barèmes!Y32+Paramètres!$B$27</f>
        <v>145915.38151510444</v>
      </c>
      <c r="Z32" s="40">
        <f>Paramètres!$A$27*Barèmes!Z32+Paramètres!$B$27</f>
        <v>160050.35457764211</v>
      </c>
      <c r="AA32" s="40">
        <f>Paramètres!$A$27*Barèmes!AA32+Paramètres!$B$27</f>
        <v>178322.2907684838</v>
      </c>
      <c r="AB32" s="40">
        <f>Paramètres!$A$27*Barèmes!AB32+Paramètres!$B$27</f>
        <v>184941.84781170179</v>
      </c>
      <c r="AC32" s="40">
        <f>Paramètres!$A$27*Barèmes!AC32+Paramètres!$B$27</f>
        <v>187033.30984944769</v>
      </c>
      <c r="AD32" s="40">
        <f>Paramètres!$A$27*Barèmes!AD32+Paramètres!$B$27</f>
        <v>210955.49092391887</v>
      </c>
      <c r="AE32" s="40">
        <f>Paramètres!$A$27*Barèmes!AE32+Paramètres!$B$27</f>
        <v>202706.47072187264</v>
      </c>
      <c r="AF32" s="40">
        <f>Paramètres!$A$27*Barèmes!AF32+Paramètres!$B$27</f>
        <v>226628.65179634379</v>
      </c>
      <c r="AG32" s="3"/>
      <c r="AH32" s="3"/>
      <c r="AI32" s="3"/>
      <c r="AJ32" s="3"/>
    </row>
    <row r="34" spans="2:2">
      <c r="B34" s="4"/>
    </row>
  </sheetData>
  <printOptions horizontalCentered="1" verticalCentered="1"/>
  <pageMargins left="0.19685039370078741" right="0.19685039370078741" top="0.98425196850393704" bottom="0.98425196850393704" header="0.51181102362204722" footer="0.51181102362204722"/>
  <pageSetup paperSize="9" scale="48" orientation="landscape" r:id="rId1"/>
  <headerFooter alignWithMargins="0">
    <oddHeader>&amp;C&amp;"Times New Roman,Gras italique"&amp;12&amp;UAgents statutaires et contractuels</oddHeader>
    <oddFooter>&amp;L&amp;"Times New Roman,Gras italique"&amp;11&amp;A&amp;R&amp;"Times New Roman,Italique"&amp;8&amp;F</oddFooter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C000"/>
    <pageSetUpPr fitToPage="1"/>
  </sheetPr>
  <dimension ref="A1:AJ32"/>
  <sheetViews>
    <sheetView topLeftCell="I1" zoomScaleNormal="100" workbookViewId="0">
      <pane ySplit="1" topLeftCell="A2" activePane="bottomLeft" state="frozen"/>
      <selection activeCell="S40" sqref="S40"/>
      <selection pane="bottomLeft" activeCell="B8" sqref="B8:Y8"/>
    </sheetView>
  </sheetViews>
  <sheetFormatPr baseColWidth="10" defaultColWidth="12" defaultRowHeight="16"/>
  <cols>
    <col min="1" max="1" width="3.796875" style="53" customWidth="1"/>
    <col min="2" max="32" width="12.19921875" style="4" customWidth="1"/>
    <col min="33" max="33" width="12" style="4" customWidth="1"/>
    <col min="34" max="16384" width="12" style="4"/>
  </cols>
  <sheetData>
    <row r="1" spans="1:36" s="49" customFormat="1" ht="36" customHeight="1">
      <c r="A1" s="46"/>
      <c r="B1" s="46" t="s">
        <v>0</v>
      </c>
      <c r="C1" s="46" t="s">
        <v>1</v>
      </c>
      <c r="D1" s="46" t="s">
        <v>35</v>
      </c>
      <c r="E1" s="46" t="s">
        <v>2</v>
      </c>
      <c r="F1" s="46" t="s">
        <v>3</v>
      </c>
      <c r="G1" s="46" t="s">
        <v>4</v>
      </c>
      <c r="H1" s="46" t="s">
        <v>36</v>
      </c>
      <c r="I1" s="46" t="s">
        <v>5</v>
      </c>
      <c r="J1" s="46" t="s">
        <v>46</v>
      </c>
      <c r="K1" s="46" t="s">
        <v>49</v>
      </c>
      <c r="L1" s="46" t="s">
        <v>47</v>
      </c>
      <c r="M1" s="46" t="s">
        <v>50</v>
      </c>
      <c r="N1" s="46" t="s">
        <v>48</v>
      </c>
      <c r="O1" s="46" t="s">
        <v>51</v>
      </c>
      <c r="P1" s="46" t="s">
        <v>6</v>
      </c>
      <c r="Q1" s="46" t="s">
        <v>40</v>
      </c>
      <c r="R1" s="47" t="s">
        <v>52</v>
      </c>
      <c r="S1" s="46" t="s">
        <v>41</v>
      </c>
      <c r="T1" s="47" t="s">
        <v>53</v>
      </c>
      <c r="U1" s="46" t="s">
        <v>42</v>
      </c>
      <c r="V1" s="47" t="s">
        <v>54</v>
      </c>
      <c r="W1" s="46" t="s">
        <v>43</v>
      </c>
      <c r="X1" s="46" t="s">
        <v>44</v>
      </c>
      <c r="Y1" s="46" t="s">
        <v>45</v>
      </c>
      <c r="Z1" s="46" t="s">
        <v>7</v>
      </c>
      <c r="AA1" s="46" t="s">
        <v>37</v>
      </c>
      <c r="AB1" s="46" t="s">
        <v>31</v>
      </c>
      <c r="AC1" s="46" t="s">
        <v>8</v>
      </c>
      <c r="AD1" s="46" t="s">
        <v>38</v>
      </c>
      <c r="AE1" s="46" t="s">
        <v>9</v>
      </c>
      <c r="AF1" s="46" t="s">
        <v>39</v>
      </c>
      <c r="AG1" s="48"/>
      <c r="AH1" s="48"/>
      <c r="AI1" s="48"/>
      <c r="AJ1" s="48"/>
    </row>
    <row r="2" spans="1:36" ht="19.5" customHeight="1">
      <c r="A2" s="51">
        <v>0</v>
      </c>
      <c r="B2" s="41">
        <f>AVERAGE('Charges statutaires'!B2,'Charges contractuels'!B2)</f>
        <v>37446.609146604635</v>
      </c>
      <c r="C2" s="41">
        <f>AVERAGE('Charges statutaires'!C2,'Charges contractuels'!C2)</f>
        <v>43153.173493716829</v>
      </c>
      <c r="D2" s="41">
        <f>AVERAGE('Charges statutaires'!D2,'Charges contractuels'!D2)</f>
        <v>46167.287805475578</v>
      </c>
      <c r="E2" s="41">
        <f>AVERAGE('Charges statutaires'!E2,'Charges contractuels'!E2)</f>
        <v>49976.119232666664</v>
      </c>
      <c r="F2" s="41">
        <f>AVERAGE('Charges statutaires'!F2,'Charges contractuels'!F2)</f>
        <v>38518.777941486012</v>
      </c>
      <c r="G2" s="41">
        <f>AVERAGE('Charges statutaires'!G2,'Charges contractuels'!G2)</f>
        <v>45998.197074631535</v>
      </c>
      <c r="H2" s="41">
        <f>AVERAGE('Charges statutaires'!H2,'Charges contractuels'!H2)</f>
        <v>51620.906144295572</v>
      </c>
      <c r="I2" s="41">
        <f>AVERAGE('Charges statutaires'!I2,'Charges contractuels'!I2)</f>
        <v>57937.157094506649</v>
      </c>
      <c r="J2" s="41">
        <f>AVERAGE('Charges statutaires'!J2,'Charges contractuels'!J2)</f>
        <v>48765.153929169406</v>
      </c>
      <c r="K2" s="41">
        <f>AVERAGE('Charges statutaires'!K2,'Charges contractuels'!K2)</f>
        <v>56991.245494516552</v>
      </c>
      <c r="L2" s="41">
        <f>AVERAGE('Charges statutaires'!L2,'Charges contractuels'!L2)</f>
        <v>51531.169625612536</v>
      </c>
      <c r="M2" s="41">
        <f>AVERAGE('Charges statutaires'!M2,'Charges contractuels'!M2)</f>
        <v>57530.995002676704</v>
      </c>
      <c r="N2" s="41">
        <f>AVERAGE('Charges statutaires'!N2,'Charges contractuels'!N2)</f>
        <v>58052.718948508365</v>
      </c>
      <c r="O2" s="41">
        <f>AVERAGE('Charges statutaires'!O2,'Charges contractuels'!O2)</f>
        <v>64052.54432557254</v>
      </c>
      <c r="P2" s="41">
        <f>AVERAGE('Charges statutaires'!P2,'Charges contractuels'!P2)</f>
        <v>66246.210914413648</v>
      </c>
      <c r="Q2" s="41">
        <f>AVERAGE('Charges statutaires'!Q2,'Charges contractuels'!Q2)</f>
        <v>56139.661583932815</v>
      </c>
      <c r="R2" s="41">
        <f>AVERAGE('Charges statutaires'!R2,'Charges contractuels'!R2)</f>
        <v>70504.678277475468</v>
      </c>
      <c r="S2" s="41">
        <f>AVERAGE('Charges statutaires'!S2,'Charges contractuels'!S2)</f>
        <v>67603.893138651401</v>
      </c>
      <c r="T2" s="41">
        <f>AVERAGE('Charges statutaires'!T2,'Charges contractuels'!T2)</f>
        <v>83329.200676160952</v>
      </c>
      <c r="U2" s="41">
        <f>AVERAGE('Charges statutaires'!U2,'Charges contractuels'!U2)</f>
        <v>74125.442461547238</v>
      </c>
      <c r="V2" s="41">
        <f>AVERAGE('Charges statutaires'!V2,'Charges contractuels'!V2)</f>
        <v>89850.749999056774</v>
      </c>
      <c r="W2" s="41">
        <f>AVERAGE('Charges statutaires'!W2,'Charges contractuels'!W2)</f>
        <v>86456.674869448878</v>
      </c>
      <c r="X2" s="41">
        <f>AVERAGE('Charges statutaires'!X2,'Charges contractuels'!X2)</f>
        <v>88397.487947942675</v>
      </c>
      <c r="Y2" s="41">
        <f>AVERAGE('Charges statutaires'!Y2,'Charges contractuels'!Y2)</f>
        <v>94356.331909061773</v>
      </c>
      <c r="Z2" s="41">
        <f>AVERAGE('Charges statutaires'!Z2,'Charges contractuels'!Z2)</f>
        <v>107473.33275178049</v>
      </c>
      <c r="AA2" s="41">
        <f>AVERAGE('Charges statutaires'!AA2,'Charges contractuels'!AA2)</f>
        <v>124429.36099130966</v>
      </c>
      <c r="AB2" s="41">
        <f>AVERAGE('Charges statutaires'!AB2,'Charges contractuels'!AB2)</f>
        <v>121496.54200221153</v>
      </c>
      <c r="AC2" s="41">
        <f>AVERAGE('Charges statutaires'!AC2,'Charges contractuels'!AC2)</f>
        <v>123437.3811669026</v>
      </c>
      <c r="AD2" s="41">
        <f>AVERAGE('Charges statutaires'!AD2,'Charges contractuels'!AD2)</f>
        <v>145636.73506204004</v>
      </c>
      <c r="AE2" s="41">
        <f>AVERAGE('Charges statutaires'!AE2,'Charges contractuels'!AE2)</f>
        <v>137981.79263921949</v>
      </c>
      <c r="AF2" s="41">
        <f>AVERAGE('Charges statutaires'!AF2,'Charges contractuels'!AF2)</f>
        <v>160181.14653435693</v>
      </c>
      <c r="AG2" s="3"/>
      <c r="AH2" s="3"/>
      <c r="AI2" s="3"/>
      <c r="AJ2" s="3"/>
    </row>
    <row r="3" spans="1:36" ht="19.5" customHeight="1">
      <c r="A3" s="51">
        <v>1</v>
      </c>
      <c r="B3" s="41">
        <f>AVERAGE('Charges statutaires'!B3,'Charges contractuels'!B3)</f>
        <v>37741.304917407659</v>
      </c>
      <c r="C3" s="41">
        <f>AVERAGE('Charges statutaires'!C3,'Charges contractuels'!C3)</f>
        <v>43518.61503157462</v>
      </c>
      <c r="D3" s="41">
        <f>AVERAGE('Charges statutaires'!D3,'Charges contractuels'!D3)</f>
        <v>46532.729343333369</v>
      </c>
      <c r="E3" s="41">
        <f>AVERAGE('Charges statutaires'!E3,'Charges contractuels'!E3)</f>
        <v>50341.560770524455</v>
      </c>
      <c r="F3" s="41">
        <f>AVERAGE('Charges statutaires'!F3,'Charges contractuels'!F3)</f>
        <v>39216.088081287322</v>
      </c>
      <c r="G3" s="41">
        <f>AVERAGE('Charges statutaires'!G3,'Charges contractuels'!G3)</f>
        <v>46695.507214432859</v>
      </c>
      <c r="H3" s="41">
        <f>AVERAGE('Charges statutaires'!H3,'Charges contractuels'!H3)</f>
        <v>52318.216284096896</v>
      </c>
      <c r="I3" s="41">
        <f>AVERAGE('Charges statutaires'!I3,'Charges contractuels'!I3)</f>
        <v>58634.467234307966</v>
      </c>
      <c r="J3" s="41">
        <f>AVERAGE('Charges statutaires'!J3,'Charges contractuels'!J3)</f>
        <v>49422.995652468555</v>
      </c>
      <c r="K3" s="41">
        <f>AVERAGE('Charges statutaires'!K3,'Charges contractuels'!K3)</f>
        <v>57649.087217815693</v>
      </c>
      <c r="L3" s="41">
        <f>AVERAGE('Charges statutaires'!L3,'Charges contractuels'!L3)</f>
        <v>52189.011348911692</v>
      </c>
      <c r="M3" s="41">
        <f>AVERAGE('Charges statutaires'!M3,'Charges contractuels'!M3)</f>
        <v>58188.836725975852</v>
      </c>
      <c r="N3" s="41">
        <f>AVERAGE('Charges statutaires'!N3,'Charges contractuels'!N3)</f>
        <v>58710.560671807514</v>
      </c>
      <c r="O3" s="41">
        <f>AVERAGE('Charges statutaires'!O3,'Charges contractuels'!O3)</f>
        <v>64710.386048871689</v>
      </c>
      <c r="P3" s="41">
        <f>AVERAGE('Charges statutaires'!P3,'Charges contractuels'!P3)</f>
        <v>66904.052637712797</v>
      </c>
      <c r="Q3" s="41">
        <f>AVERAGE('Charges statutaires'!Q3,'Charges contractuels'!Q3)</f>
        <v>57766.396847035947</v>
      </c>
      <c r="R3" s="41">
        <f>AVERAGE('Charges statutaires'!R3,'Charges contractuels'!R3)</f>
        <v>72131.413540578607</v>
      </c>
      <c r="S3" s="41">
        <f>AVERAGE('Charges statutaires'!S3,'Charges contractuels'!S3)</f>
        <v>69230.62840175454</v>
      </c>
      <c r="T3" s="41">
        <f>AVERAGE('Charges statutaires'!T3,'Charges contractuels'!T3)</f>
        <v>84955.935939264091</v>
      </c>
      <c r="U3" s="41">
        <f>AVERAGE('Charges statutaires'!U3,'Charges contractuels'!U3)</f>
        <v>75752.177724650363</v>
      </c>
      <c r="V3" s="41">
        <f>AVERAGE('Charges statutaires'!V3,'Charges contractuels'!V3)</f>
        <v>91477.485262159928</v>
      </c>
      <c r="W3" s="41">
        <f>AVERAGE('Charges statutaires'!W3,'Charges contractuels'!W3)</f>
        <v>88083.410132552031</v>
      </c>
      <c r="X3" s="41">
        <f>AVERAGE('Charges statutaires'!X3,'Charges contractuels'!X3)</f>
        <v>90024.223211045814</v>
      </c>
      <c r="Y3" s="41">
        <f>AVERAGE('Charges statutaires'!Y3,'Charges contractuels'!Y3)</f>
        <v>95983.067172164912</v>
      </c>
      <c r="Z3" s="41">
        <f>AVERAGE('Charges statutaires'!Z3,'Charges contractuels'!Z3)</f>
        <v>109100.06801488364</v>
      </c>
      <c r="AA3" s="41">
        <f>AVERAGE('Charges statutaires'!AA3,'Charges contractuels'!AA3)</f>
        <v>126056.0962544128</v>
      </c>
      <c r="AB3" s="41">
        <f>AVERAGE('Charges statutaires'!AB3,'Charges contractuels'!AB3)</f>
        <v>123123.27726531468</v>
      </c>
      <c r="AC3" s="41">
        <f>AVERAGE('Charges statutaires'!AC3,'Charges contractuels'!AC3)</f>
        <v>125064.11643000574</v>
      </c>
      <c r="AD3" s="41">
        <f>AVERAGE('Charges statutaires'!AD3,'Charges contractuels'!AD3)</f>
        <v>147263.47032514313</v>
      </c>
      <c r="AE3" s="41">
        <f>AVERAGE('Charges statutaires'!AE3,'Charges contractuels'!AE3)</f>
        <v>139608.52790232265</v>
      </c>
      <c r="AF3" s="41">
        <f>AVERAGE('Charges statutaires'!AF3,'Charges contractuels'!AF3)</f>
        <v>161807.88179746002</v>
      </c>
      <c r="AG3" s="3"/>
      <c r="AH3" s="3"/>
      <c r="AI3" s="3"/>
      <c r="AJ3" s="3"/>
    </row>
    <row r="4" spans="1:36" ht="19.5" customHeight="1">
      <c r="A4" s="51">
        <v>2</v>
      </c>
      <c r="B4" s="41">
        <f>AVERAGE('Charges statutaires'!B4,'Charges contractuels'!B4)</f>
        <v>38036.000688210668</v>
      </c>
      <c r="C4" s="41">
        <f>AVERAGE('Charges statutaires'!C4,'Charges contractuels'!C4)</f>
        <v>43884.05656943241</v>
      </c>
      <c r="D4" s="41">
        <f>AVERAGE('Charges statutaires'!D4,'Charges contractuels'!D4)</f>
        <v>46898.170881191159</v>
      </c>
      <c r="E4" s="41">
        <f>AVERAGE('Charges statutaires'!E4,'Charges contractuels'!E4)</f>
        <v>50707.002308382245</v>
      </c>
      <c r="F4" s="41">
        <f>AVERAGE('Charges statutaires'!F4,'Charges contractuels'!F4)</f>
        <v>39913.398221088632</v>
      </c>
      <c r="G4" s="41">
        <f>AVERAGE('Charges statutaires'!G4,'Charges contractuels'!G4)</f>
        <v>47392.817354234168</v>
      </c>
      <c r="H4" s="41">
        <f>AVERAGE('Charges statutaires'!H4,'Charges contractuels'!H4)</f>
        <v>53015.526423898213</v>
      </c>
      <c r="I4" s="41">
        <f>AVERAGE('Charges statutaires'!I4,'Charges contractuels'!I4)</f>
        <v>59331.777374109282</v>
      </c>
      <c r="J4" s="41">
        <f>AVERAGE('Charges statutaires'!J4,'Charges contractuels'!J4)</f>
        <v>50080.837375767704</v>
      </c>
      <c r="K4" s="41">
        <f>AVERAGE('Charges statutaires'!K4,'Charges contractuels'!K4)</f>
        <v>58306.928941114842</v>
      </c>
      <c r="L4" s="41">
        <f>AVERAGE('Charges statutaires'!L4,'Charges contractuels'!L4)</f>
        <v>52846.853072210833</v>
      </c>
      <c r="M4" s="41">
        <f>AVERAGE('Charges statutaires'!M4,'Charges contractuels'!M4)</f>
        <v>58846.678449275001</v>
      </c>
      <c r="N4" s="41">
        <f>AVERAGE('Charges statutaires'!N4,'Charges contractuels'!N4)</f>
        <v>59368.402395106663</v>
      </c>
      <c r="O4" s="41">
        <f>AVERAGE('Charges statutaires'!O4,'Charges contractuels'!O4)</f>
        <v>65368.227772170838</v>
      </c>
      <c r="P4" s="41">
        <f>AVERAGE('Charges statutaires'!P4,'Charges contractuels'!P4)</f>
        <v>67561.894361011946</v>
      </c>
      <c r="Q4" s="41">
        <f>AVERAGE('Charges statutaires'!Q4,'Charges contractuels'!Q4)</f>
        <v>59393.132110139079</v>
      </c>
      <c r="R4" s="41">
        <f>AVERAGE('Charges statutaires'!R4,'Charges contractuels'!R4)</f>
        <v>73758.148803681732</v>
      </c>
      <c r="S4" s="41">
        <f>AVERAGE('Charges statutaires'!S4,'Charges contractuels'!S4)</f>
        <v>70857.363664857665</v>
      </c>
      <c r="T4" s="41">
        <f>AVERAGE('Charges statutaires'!T4,'Charges contractuels'!T4)</f>
        <v>86582.67120236723</v>
      </c>
      <c r="U4" s="41">
        <f>AVERAGE('Charges statutaires'!U4,'Charges contractuels'!U4)</f>
        <v>77378.912987753516</v>
      </c>
      <c r="V4" s="41">
        <f>AVERAGE('Charges statutaires'!V4,'Charges contractuels'!V4)</f>
        <v>93104.220525263052</v>
      </c>
      <c r="W4" s="41">
        <f>AVERAGE('Charges statutaires'!W4,'Charges contractuels'!W4)</f>
        <v>89710.145395655156</v>
      </c>
      <c r="X4" s="41">
        <f>AVERAGE('Charges statutaires'!X4,'Charges contractuels'!X4)</f>
        <v>91650.958474148938</v>
      </c>
      <c r="Y4" s="41">
        <f>AVERAGE('Charges statutaires'!Y4,'Charges contractuels'!Y4)</f>
        <v>97609.802435268037</v>
      </c>
      <c r="Z4" s="41">
        <f>AVERAGE('Charges statutaires'!Z4,'Charges contractuels'!Z4)</f>
        <v>110726.80327798676</v>
      </c>
      <c r="AA4" s="41">
        <f>AVERAGE('Charges statutaires'!AA4,'Charges contractuels'!AA4)</f>
        <v>127682.83151751594</v>
      </c>
      <c r="AB4" s="41">
        <f>AVERAGE('Charges statutaires'!AB4,'Charges contractuels'!AB4)</f>
        <v>124750.01252841781</v>
      </c>
      <c r="AC4" s="41">
        <f>AVERAGE('Charges statutaires'!AC4,'Charges contractuels'!AC4)</f>
        <v>126690.85169310888</v>
      </c>
      <c r="AD4" s="41">
        <f>AVERAGE('Charges statutaires'!AD4,'Charges contractuels'!AD4)</f>
        <v>148890.20558824629</v>
      </c>
      <c r="AE4" s="41">
        <f>AVERAGE('Charges statutaires'!AE4,'Charges contractuels'!AE4)</f>
        <v>141235.26316542577</v>
      </c>
      <c r="AF4" s="41">
        <f>AVERAGE('Charges statutaires'!AF4,'Charges contractuels'!AF4)</f>
        <v>163434.61706056318</v>
      </c>
      <c r="AG4" s="3"/>
      <c r="AH4" s="3"/>
      <c r="AI4" s="3"/>
      <c r="AJ4" s="3"/>
    </row>
    <row r="5" spans="1:36" ht="19.5" customHeight="1">
      <c r="A5" s="51">
        <v>3</v>
      </c>
      <c r="B5" s="41">
        <f>AVERAGE('Charges statutaires'!B5,'Charges contractuels'!B5)</f>
        <v>38330.696459013685</v>
      </c>
      <c r="C5" s="41">
        <f>AVERAGE('Charges statutaires'!C5,'Charges contractuels'!C5)</f>
        <v>44249.498107290201</v>
      </c>
      <c r="D5" s="41">
        <f>AVERAGE('Charges statutaires'!D5,'Charges contractuels'!D5)</f>
        <v>47263.61241904895</v>
      </c>
      <c r="E5" s="41">
        <f>AVERAGE('Charges statutaires'!E5,'Charges contractuels'!E5)</f>
        <v>51072.443846240043</v>
      </c>
      <c r="F5" s="41">
        <f>AVERAGE('Charges statutaires'!F5,'Charges contractuels'!F5)</f>
        <v>40610.708360889948</v>
      </c>
      <c r="G5" s="41">
        <f>AVERAGE('Charges statutaires'!G5,'Charges contractuels'!G5)</f>
        <v>48090.127494035492</v>
      </c>
      <c r="H5" s="41">
        <f>AVERAGE('Charges statutaires'!H5,'Charges contractuels'!H5)</f>
        <v>53712.83656369953</v>
      </c>
      <c r="I5" s="41">
        <f>AVERAGE('Charges statutaires'!I5,'Charges contractuels'!I5)</f>
        <v>60029.087513910599</v>
      </c>
      <c r="J5" s="41">
        <f>AVERAGE('Charges statutaires'!J5,'Charges contractuels'!J5)</f>
        <v>50345.7606482884</v>
      </c>
      <c r="K5" s="41">
        <f>AVERAGE('Charges statutaires'!K5,'Charges contractuels'!K5)</f>
        <v>58964.770664413991</v>
      </c>
      <c r="L5" s="41">
        <f>AVERAGE('Charges statutaires'!L5,'Charges contractuels'!L5)</f>
        <v>53504.694795509989</v>
      </c>
      <c r="M5" s="41">
        <f>AVERAGE('Charges statutaires'!M5,'Charges contractuels'!M5)</f>
        <v>59504.52017257415</v>
      </c>
      <c r="N5" s="41">
        <f>AVERAGE('Charges statutaires'!N5,'Charges contractuels'!N5)</f>
        <v>60026.244118405812</v>
      </c>
      <c r="O5" s="41">
        <f>AVERAGE('Charges statutaires'!O5,'Charges contractuels'!O5)</f>
        <v>66026.069495469987</v>
      </c>
      <c r="P5" s="41">
        <f>AVERAGE('Charges statutaires'!P5,'Charges contractuels'!P5)</f>
        <v>68219.736084311095</v>
      </c>
      <c r="Q5" s="41">
        <f>AVERAGE('Charges statutaires'!Q5,'Charges contractuels'!Q5)</f>
        <v>61019.867373242218</v>
      </c>
      <c r="R5" s="41">
        <f>AVERAGE('Charges statutaires'!R5,'Charges contractuels'!R5)</f>
        <v>75384.884066784871</v>
      </c>
      <c r="S5" s="41">
        <f>AVERAGE('Charges statutaires'!S5,'Charges contractuels'!S5)</f>
        <v>72484.098927960804</v>
      </c>
      <c r="T5" s="41">
        <f>AVERAGE('Charges statutaires'!T5,'Charges contractuels'!T5)</f>
        <v>88209.406465470369</v>
      </c>
      <c r="U5" s="41">
        <f>AVERAGE('Charges statutaires'!U5,'Charges contractuels'!U5)</f>
        <v>79005.648250856641</v>
      </c>
      <c r="V5" s="41">
        <f>AVERAGE('Charges statutaires'!V5,'Charges contractuels'!V5)</f>
        <v>94730.955788366176</v>
      </c>
      <c r="W5" s="41">
        <f>AVERAGE('Charges statutaires'!W5,'Charges contractuels'!W5)</f>
        <v>91336.880658758295</v>
      </c>
      <c r="X5" s="41">
        <f>AVERAGE('Charges statutaires'!X5,'Charges contractuels'!X5)</f>
        <v>93277.693737252092</v>
      </c>
      <c r="Y5" s="41">
        <f>AVERAGE('Charges statutaires'!Y5,'Charges contractuels'!Y5)</f>
        <v>99236.537698371161</v>
      </c>
      <c r="Z5" s="41">
        <f>AVERAGE('Charges statutaires'!Z5,'Charges contractuels'!Z5)</f>
        <v>112353.53854108989</v>
      </c>
      <c r="AA5" s="41">
        <f>AVERAGE('Charges statutaires'!AA5,'Charges contractuels'!AA5)</f>
        <v>129309.56678061906</v>
      </c>
      <c r="AB5" s="41">
        <f>AVERAGE('Charges statutaires'!AB5,'Charges contractuels'!AB5)</f>
        <v>126376.74779152093</v>
      </c>
      <c r="AC5" s="41">
        <f>AVERAGE('Charges statutaires'!AC5,'Charges contractuels'!AC5)</f>
        <v>128317.58695621201</v>
      </c>
      <c r="AD5" s="41">
        <f>AVERAGE('Charges statutaires'!AD5,'Charges contractuels'!AD5)</f>
        <v>150516.94085134944</v>
      </c>
      <c r="AE5" s="41">
        <f>AVERAGE('Charges statutaires'!AE5,'Charges contractuels'!AE5)</f>
        <v>142861.9984285289</v>
      </c>
      <c r="AF5" s="41">
        <f>AVERAGE('Charges statutaires'!AF5,'Charges contractuels'!AF5)</f>
        <v>165061.3523236663</v>
      </c>
      <c r="AG5" s="3"/>
      <c r="AH5" s="3"/>
      <c r="AI5" s="3"/>
      <c r="AJ5" s="3"/>
    </row>
    <row r="6" spans="1:36" ht="19.5" customHeight="1">
      <c r="A6" s="51">
        <v>4</v>
      </c>
      <c r="B6" s="41">
        <f>AVERAGE('Charges statutaires'!B6,'Charges contractuels'!B6)</f>
        <v>38330.696459013685</v>
      </c>
      <c r="C6" s="41">
        <f>AVERAGE('Charges statutaires'!C6,'Charges contractuels'!C6)</f>
        <v>44249.498107290201</v>
      </c>
      <c r="D6" s="41">
        <f>AVERAGE('Charges statutaires'!D6,'Charges contractuels'!D6)</f>
        <v>47263.61241904895</v>
      </c>
      <c r="E6" s="41">
        <f>AVERAGE('Charges statutaires'!E6,'Charges contractuels'!E6)</f>
        <v>51072.443846240043</v>
      </c>
      <c r="F6" s="41">
        <f>AVERAGE('Charges statutaires'!F6,'Charges contractuels'!F6)</f>
        <v>40610.708360889948</v>
      </c>
      <c r="G6" s="41">
        <f>AVERAGE('Charges statutaires'!G6,'Charges contractuels'!G6)</f>
        <v>47584.205691582145</v>
      </c>
      <c r="H6" s="41">
        <f>AVERAGE('Charges statutaires'!H6,'Charges contractuels'!H6)</f>
        <v>53712.83656369953</v>
      </c>
      <c r="I6" s="41">
        <f>AVERAGE('Charges statutaires'!I6,'Charges contractuels'!I6)</f>
        <v>60029.087513910599</v>
      </c>
      <c r="J6" s="41">
        <f>AVERAGE('Charges statutaires'!J6,'Charges contractuels'!J6)</f>
        <v>50345.7606482884</v>
      </c>
      <c r="K6" s="41">
        <f>AVERAGE('Charges statutaires'!K6,'Charges contractuels'!K6)</f>
        <v>58964.770664413991</v>
      </c>
      <c r="L6" s="41">
        <f>AVERAGE('Charges statutaires'!L6,'Charges contractuels'!L6)</f>
        <v>53504.694795509989</v>
      </c>
      <c r="M6" s="41">
        <f>AVERAGE('Charges statutaires'!M6,'Charges contractuels'!M6)</f>
        <v>59504.52017257415</v>
      </c>
      <c r="N6" s="41">
        <f>AVERAGE('Charges statutaires'!N6,'Charges contractuels'!N6)</f>
        <v>60026.244118405812</v>
      </c>
      <c r="O6" s="41">
        <f>AVERAGE('Charges statutaires'!O6,'Charges contractuels'!O6)</f>
        <v>66026.069495469987</v>
      </c>
      <c r="P6" s="41">
        <f>AVERAGE('Charges statutaires'!P6,'Charges contractuels'!P6)</f>
        <v>68219.736084311095</v>
      </c>
      <c r="Q6" s="41">
        <f>AVERAGE('Charges statutaires'!Q6,'Charges contractuels'!Q6)</f>
        <v>61019.867373242218</v>
      </c>
      <c r="R6" s="41">
        <f>AVERAGE('Charges statutaires'!R6,'Charges contractuels'!R6)</f>
        <v>75384.884066784871</v>
      </c>
      <c r="S6" s="41">
        <f>AVERAGE('Charges statutaires'!S6,'Charges contractuels'!S6)</f>
        <v>72484.098927960804</v>
      </c>
      <c r="T6" s="41">
        <f>AVERAGE('Charges statutaires'!T6,'Charges contractuels'!T6)</f>
        <v>88209.406465470369</v>
      </c>
      <c r="U6" s="41">
        <f>AVERAGE('Charges statutaires'!U6,'Charges contractuels'!U6)</f>
        <v>79005.648250856641</v>
      </c>
      <c r="V6" s="41">
        <f>AVERAGE('Charges statutaires'!V6,'Charges contractuels'!V6)</f>
        <v>94730.955788366176</v>
      </c>
      <c r="W6" s="41">
        <f>AVERAGE('Charges statutaires'!W6,'Charges contractuels'!W6)</f>
        <v>91336.880658758295</v>
      </c>
      <c r="X6" s="41">
        <f>AVERAGE('Charges statutaires'!X6,'Charges contractuels'!X6)</f>
        <v>93277.693737252092</v>
      </c>
      <c r="Y6" s="41">
        <f>AVERAGE('Charges statutaires'!Y6,'Charges contractuels'!Y6)</f>
        <v>99236.537698371161</v>
      </c>
      <c r="Z6" s="41">
        <f>AVERAGE('Charges statutaires'!Z6,'Charges contractuels'!Z6)</f>
        <v>112353.53854108989</v>
      </c>
      <c r="AA6" s="41">
        <f>AVERAGE('Charges statutaires'!AA6,'Charges contractuels'!AA6)</f>
        <v>129309.56678061906</v>
      </c>
      <c r="AB6" s="41">
        <f>AVERAGE('Charges statutaires'!AB6,'Charges contractuels'!AB6)</f>
        <v>126376.74779152093</v>
      </c>
      <c r="AC6" s="41">
        <f>AVERAGE('Charges statutaires'!AC6,'Charges contractuels'!AC6)</f>
        <v>128317.58695621201</v>
      </c>
      <c r="AD6" s="41">
        <f>AVERAGE('Charges statutaires'!AD6,'Charges contractuels'!AD6)</f>
        <v>150516.94085134944</v>
      </c>
      <c r="AE6" s="41">
        <f>AVERAGE('Charges statutaires'!AE6,'Charges contractuels'!AE6)</f>
        <v>142861.9984285289</v>
      </c>
      <c r="AF6" s="41">
        <f>AVERAGE('Charges statutaires'!AF6,'Charges contractuels'!AF6)</f>
        <v>165061.3523236663</v>
      </c>
      <c r="AG6" s="3"/>
      <c r="AH6" s="3"/>
      <c r="AI6" s="3"/>
      <c r="AJ6" s="3"/>
    </row>
    <row r="7" spans="1:36" ht="19.5" customHeight="1">
      <c r="A7" s="51">
        <v>5</v>
      </c>
      <c r="B7" s="41">
        <f>AVERAGE('Charges statutaires'!B7,'Charges contractuels'!B7)</f>
        <v>38482.439868658825</v>
      </c>
      <c r="C7" s="41">
        <f>AVERAGE('Charges statutaires'!C7,'Charges contractuels'!C7)</f>
        <v>44757.318109965461</v>
      </c>
      <c r="D7" s="41">
        <f>AVERAGE('Charges statutaires'!D7,'Charges contractuels'!D7)</f>
        <v>47771.432421724203</v>
      </c>
      <c r="E7" s="41">
        <f>AVERAGE('Charges statutaires'!E7,'Charges contractuels'!E7)</f>
        <v>51580.263848915289</v>
      </c>
      <c r="F7" s="41">
        <f>AVERAGE('Charges statutaires'!F7,'Charges contractuels'!F7)</f>
        <v>41308.018500691265</v>
      </c>
      <c r="G7" s="41">
        <f>AVERAGE('Charges statutaires'!G7,'Charges contractuels'!G7)</f>
        <v>48281.515831383469</v>
      </c>
      <c r="H7" s="41">
        <f>AVERAGE('Charges statutaires'!H7,'Charges contractuels'!H7)</f>
        <v>54410.146703500846</v>
      </c>
      <c r="I7" s="41">
        <f>AVERAGE('Charges statutaires'!I7,'Charges contractuels'!I7)</f>
        <v>60726.397653711916</v>
      </c>
      <c r="J7" s="41">
        <f>AVERAGE('Charges statutaires'!J7,'Charges contractuels'!J7)</f>
        <v>51109.016694842838</v>
      </c>
      <c r="K7" s="41">
        <f>AVERAGE('Charges statutaires'!K7,'Charges contractuels'!K7)</f>
        <v>59728.026710968428</v>
      </c>
      <c r="L7" s="41">
        <f>AVERAGE('Charges statutaires'!L7,'Charges contractuels'!L7)</f>
        <v>54267.95084206442</v>
      </c>
      <c r="M7" s="41">
        <f>AVERAGE('Charges statutaires'!M7,'Charges contractuels'!M7)</f>
        <v>60267.776219128587</v>
      </c>
      <c r="N7" s="41">
        <f>AVERAGE('Charges statutaires'!N7,'Charges contractuels'!N7)</f>
        <v>60789.500164960256</v>
      </c>
      <c r="O7" s="41">
        <f>AVERAGE('Charges statutaires'!O7,'Charges contractuels'!O7)</f>
        <v>66789.325542024424</v>
      </c>
      <c r="P7" s="41">
        <f>AVERAGE('Charges statutaires'!P7,'Charges contractuels'!P7)</f>
        <v>68982.992130865532</v>
      </c>
      <c r="Q7" s="41">
        <f>AVERAGE('Charges statutaires'!Q7,'Charges contractuels'!Q7)</f>
        <v>63518.09031546257</v>
      </c>
      <c r="R7" s="41">
        <f>AVERAGE('Charges statutaires'!R7,'Charges contractuels'!R7)</f>
        <v>77883.107009005224</v>
      </c>
      <c r="S7" s="41">
        <f>AVERAGE('Charges statutaires'!S7,'Charges contractuels'!S7)</f>
        <v>75445.325785909474</v>
      </c>
      <c r="T7" s="41">
        <f>AVERAGE('Charges statutaires'!T7,'Charges contractuels'!T7)</f>
        <v>90707.629407690722</v>
      </c>
      <c r="U7" s="41">
        <f>AVERAGE('Charges statutaires'!U7,'Charges contractuels'!U7)</f>
        <v>81966.87510880531</v>
      </c>
      <c r="V7" s="41">
        <f>AVERAGE('Charges statutaires'!V7,'Charges contractuels'!V7)</f>
        <v>97229.178730586529</v>
      </c>
      <c r="W7" s="41">
        <f>AVERAGE('Charges statutaires'!W7,'Charges contractuels'!W7)</f>
        <v>94624.680620600295</v>
      </c>
      <c r="X7" s="41">
        <f>AVERAGE('Charges statutaires'!X7,'Charges contractuels'!X7)</f>
        <v>96565.493699094077</v>
      </c>
      <c r="Y7" s="41">
        <f>AVERAGE('Charges statutaires'!Y7,'Charges contractuels'!Y7)</f>
        <v>102524.33766021318</v>
      </c>
      <c r="Z7" s="41">
        <f>AVERAGE('Charges statutaires'!Z7,'Charges contractuels'!Z7)</f>
        <v>115641.3385029319</v>
      </c>
      <c r="AA7" s="41">
        <f>AVERAGE('Charges statutaires'!AA7,'Charges contractuels'!AA7)</f>
        <v>132597.36674246108</v>
      </c>
      <c r="AB7" s="41">
        <f>AVERAGE('Charges statutaires'!AB7,'Charges contractuels'!AB7)</f>
        <v>130572.1126433344</v>
      </c>
      <c r="AC7" s="41">
        <f>AVERAGE('Charges statutaires'!AC7,'Charges contractuels'!AC7)</f>
        <v>132512.95180802548</v>
      </c>
      <c r="AD7" s="41">
        <f>AVERAGE('Charges statutaires'!AD7,'Charges contractuels'!AD7)</f>
        <v>154712.30570316289</v>
      </c>
      <c r="AE7" s="41">
        <f>AVERAGE('Charges statutaires'!AE7,'Charges contractuels'!AE7)</f>
        <v>147057.36328034237</v>
      </c>
      <c r="AF7" s="41">
        <f>AVERAGE('Charges statutaires'!AF7,'Charges contractuels'!AF7)</f>
        <v>169256.71717547975</v>
      </c>
      <c r="AG7" s="3"/>
      <c r="AH7" s="3"/>
      <c r="AI7" s="3"/>
      <c r="AJ7" s="3"/>
    </row>
    <row r="8" spans="1:36" s="11" customFormat="1" ht="19.5" customHeight="1">
      <c r="A8" s="52">
        <v>6</v>
      </c>
      <c r="B8" s="45">
        <f>AVERAGE('Charges statutaires'!B8,'Charges contractuels'!B8)</f>
        <v>39135.586076445492</v>
      </c>
      <c r="C8" s="45">
        <f>AVERAGE('Charges statutaires'!C8,'Charges contractuels'!C8)</f>
        <v>44904.556570634304</v>
      </c>
      <c r="D8" s="45">
        <f>AVERAGE('Charges statutaires'!D8,'Charges contractuels'!D8)</f>
        <v>48424.57862951087</v>
      </c>
      <c r="E8" s="45">
        <f>AVERAGE('Charges statutaires'!E8,'Charges contractuels'!E8)</f>
        <v>52233.410056701949</v>
      </c>
      <c r="F8" s="45">
        <f>AVERAGE('Charges statutaires'!F8,'Charges contractuels'!F8)</f>
        <v>41961.164708477925</v>
      </c>
      <c r="G8" s="45">
        <f>AVERAGE('Charges statutaires'!G8,'Charges contractuels'!G8)</f>
        <v>48934.662039170129</v>
      </c>
      <c r="H8" s="45">
        <f>AVERAGE('Charges statutaires'!H8,'Charges contractuels'!H8)</f>
        <v>55063.292911287514</v>
      </c>
      <c r="I8" s="45">
        <f>AVERAGE('Charges statutaires'!I8,'Charges contractuels'!I8)</f>
        <v>61379.543861498591</v>
      </c>
      <c r="J8" s="45">
        <f>AVERAGE('Charges statutaires'!J8,'Charges contractuels'!J8)</f>
        <v>51762.162902629505</v>
      </c>
      <c r="K8" s="45">
        <f>AVERAGE('Charges statutaires'!K8,'Charges contractuels'!K8)</f>
        <v>60381.172918755095</v>
      </c>
      <c r="L8" s="45">
        <f>AVERAGE('Charges statutaires'!L8,'Charges contractuels'!L8)</f>
        <v>54921.097049851087</v>
      </c>
      <c r="M8" s="45">
        <f>AVERAGE('Charges statutaires'!M8,'Charges contractuels'!M8)</f>
        <v>60920.922426915262</v>
      </c>
      <c r="N8" s="45">
        <f>AVERAGE('Charges statutaires'!N8,'Charges contractuels'!N8)</f>
        <v>61442.646372746924</v>
      </c>
      <c r="O8" s="45">
        <f>AVERAGE('Charges statutaires'!O8,'Charges contractuels'!O8)</f>
        <v>67442.471749811084</v>
      </c>
      <c r="P8" s="45">
        <f>AVERAGE('Charges statutaires'!P8,'Charges contractuels'!P8)</f>
        <v>69636.138338652192</v>
      </c>
      <c r="Q8" s="45">
        <f>AVERAGE('Charges statutaires'!Q8,'Charges contractuels'!Q8)</f>
        <v>64171.236523249238</v>
      </c>
      <c r="R8" s="45">
        <f>AVERAGE('Charges statutaires'!R8,'Charges contractuels'!R8)</f>
        <v>78536.253216791898</v>
      </c>
      <c r="S8" s="45">
        <f>AVERAGE('Charges statutaires'!S8,'Charges contractuels'!S8)</f>
        <v>76098.471993696148</v>
      </c>
      <c r="T8" s="45">
        <f>AVERAGE('Charges statutaires'!T8,'Charges contractuels'!T8)</f>
        <v>91360.775615477382</v>
      </c>
      <c r="U8" s="45">
        <f>AVERAGE('Charges statutaires'!U8,'Charges contractuels'!U8)</f>
        <v>82620.02131659197</v>
      </c>
      <c r="V8" s="45">
        <f>AVERAGE('Charges statutaires'!V8,'Charges contractuels'!V8)</f>
        <v>97882.324938373189</v>
      </c>
      <c r="W8" s="45">
        <f>AVERAGE('Charges statutaires'!W8,'Charges contractuels'!W8)</f>
        <v>95277.826828386955</v>
      </c>
      <c r="X8" s="45">
        <f>AVERAGE('Charges statutaires'!X8,'Charges contractuels'!X8)</f>
        <v>97218.639906880737</v>
      </c>
      <c r="Y8" s="45">
        <f>AVERAGE('Charges statutaires'!Y8,'Charges contractuels'!Y8)</f>
        <v>103177.48386799984</v>
      </c>
      <c r="Z8" s="45">
        <f>AVERAGE('Charges statutaires'!Z8,'Charges contractuels'!Z8)</f>
        <v>116294.48471071855</v>
      </c>
      <c r="AA8" s="45">
        <f>AVERAGE('Charges statutaires'!AA8,'Charges contractuels'!AA8)</f>
        <v>133250.51295024771</v>
      </c>
      <c r="AB8" s="45">
        <f>AVERAGE('Charges statutaires'!AB8,'Charges contractuels'!AB8)</f>
        <v>131225.25885112106</v>
      </c>
      <c r="AC8" s="45">
        <f>AVERAGE('Charges statutaires'!AC8,'Charges contractuels'!AC8)</f>
        <v>133166.09801581214</v>
      </c>
      <c r="AD8" s="45">
        <f>AVERAGE('Charges statutaires'!AD8,'Charges contractuels'!AD8)</f>
        <v>155365.45191094954</v>
      </c>
      <c r="AE8" s="45">
        <f>AVERAGE('Charges statutaires'!AE8,'Charges contractuels'!AE8)</f>
        <v>147710.509488129</v>
      </c>
      <c r="AF8" s="45">
        <f>AVERAGE('Charges statutaires'!AF8,'Charges contractuels'!AF8)</f>
        <v>169909.86338326643</v>
      </c>
      <c r="AG8" s="43"/>
      <c r="AH8" s="43"/>
      <c r="AI8" s="43"/>
      <c r="AJ8" s="43"/>
    </row>
    <row r="9" spans="1:36" ht="19.5" customHeight="1">
      <c r="A9" s="51">
        <v>7</v>
      </c>
      <c r="B9" s="41">
        <f>AVERAGE('Charges statutaires'!B9,'Charges contractuels'!B9)</f>
        <v>39287.329486090632</v>
      </c>
      <c r="C9" s="41">
        <f>AVERAGE('Charges statutaires'!C9,'Charges contractuels'!C9)</f>
        <v>45019.469038448617</v>
      </c>
      <c r="D9" s="41">
        <f>AVERAGE('Charges statutaires'!D9,'Charges contractuels'!D9)</f>
        <v>48932.398632186116</v>
      </c>
      <c r="E9" s="41">
        <f>AVERAGE('Charges statutaires'!E9,'Charges contractuels'!E9)</f>
        <v>52741.230059377202</v>
      </c>
      <c r="F9" s="41">
        <f>AVERAGE('Charges statutaires'!F9,'Charges contractuels'!F9)</f>
        <v>42890.720262766205</v>
      </c>
      <c r="G9" s="41">
        <f>AVERAGE('Charges statutaires'!G9,'Charges contractuels'!G9)</f>
        <v>49471.299142679956</v>
      </c>
      <c r="H9" s="41">
        <f>AVERAGE('Charges statutaires'!H9,'Charges contractuels'!H9)</f>
        <v>55992.848465575793</v>
      </c>
      <c r="I9" s="41">
        <f>AVERAGE('Charges statutaires'!I9,'Charges contractuels'!I9)</f>
        <v>62309.09941578687</v>
      </c>
      <c r="J9" s="41">
        <f>AVERAGE('Charges statutaires'!J9,'Charges contractuels'!J9)</f>
        <v>52779.602855593126</v>
      </c>
      <c r="K9" s="41">
        <f>AVERAGE('Charges statutaires'!K9,'Charges contractuels'!K9)</f>
        <v>61398.612871718717</v>
      </c>
      <c r="L9" s="41">
        <f>AVERAGE('Charges statutaires'!L9,'Charges contractuels'!L9)</f>
        <v>55938.537002814715</v>
      </c>
      <c r="M9" s="41">
        <f>AVERAGE('Charges statutaires'!M9,'Charges contractuels'!M9)</f>
        <v>61938.362379878876</v>
      </c>
      <c r="N9" s="41">
        <f>AVERAGE('Charges statutaires'!N9,'Charges contractuels'!N9)</f>
        <v>62460.086325710552</v>
      </c>
      <c r="O9" s="41">
        <f>AVERAGE('Charges statutaires'!O9,'Charges contractuels'!O9)</f>
        <v>68459.911702774712</v>
      </c>
      <c r="P9" s="41">
        <f>AVERAGE('Charges statutaires'!P9,'Charges contractuels'!P9)</f>
        <v>70653.57829161582</v>
      </c>
      <c r="Q9" s="41">
        <f>AVERAGE('Charges statutaires'!Q9,'Charges contractuels'!Q9)</f>
        <v>66669.459465469583</v>
      </c>
      <c r="R9" s="41">
        <f>AVERAGE('Charges statutaires'!R9,'Charges contractuels'!R9)</f>
        <v>81034.476159012236</v>
      </c>
      <c r="S9" s="41">
        <f>AVERAGE('Charges statutaires'!S9,'Charges contractuels'!S9)</f>
        <v>79059.698851644804</v>
      </c>
      <c r="T9" s="41">
        <f>AVERAGE('Charges statutaires'!T9,'Charges contractuels'!T9)</f>
        <v>93858.998557697734</v>
      </c>
      <c r="U9" s="41">
        <f>AVERAGE('Charges statutaires'!U9,'Charges contractuels'!U9)</f>
        <v>85581.24817454064</v>
      </c>
      <c r="V9" s="41">
        <f>AVERAGE('Charges statutaires'!V9,'Charges contractuels'!V9)</f>
        <v>100380.54788059354</v>
      </c>
      <c r="W9" s="41">
        <f>AVERAGE('Charges statutaires'!W9,'Charges contractuels'!W9)</f>
        <v>98565.62679022894</v>
      </c>
      <c r="X9" s="41">
        <f>AVERAGE('Charges statutaires'!X9,'Charges contractuels'!X9)</f>
        <v>100506.43986872274</v>
      </c>
      <c r="Y9" s="41">
        <f>AVERAGE('Charges statutaires'!Y9,'Charges contractuels'!Y9)</f>
        <v>106465.28382984182</v>
      </c>
      <c r="Z9" s="41">
        <f>AVERAGE('Charges statutaires'!Z9,'Charges contractuels'!Z9)</f>
        <v>119582.28467256055</v>
      </c>
      <c r="AA9" s="41">
        <f>AVERAGE('Charges statutaires'!AA9,'Charges contractuels'!AA9)</f>
        <v>136538.31291208969</v>
      </c>
      <c r="AB9" s="41">
        <f>AVERAGE('Charges statutaires'!AB9,'Charges contractuels'!AB9)</f>
        <v>135420.62370293451</v>
      </c>
      <c r="AC9" s="41">
        <f>AVERAGE('Charges statutaires'!AC9,'Charges contractuels'!AC9)</f>
        <v>137361.46286762561</v>
      </c>
      <c r="AD9" s="41">
        <f>AVERAGE('Charges statutaires'!AD9,'Charges contractuels'!AD9)</f>
        <v>159560.81676276302</v>
      </c>
      <c r="AE9" s="41">
        <f>AVERAGE('Charges statutaires'!AE9,'Charges contractuels'!AE9)</f>
        <v>151905.87433994247</v>
      </c>
      <c r="AF9" s="41">
        <f>AVERAGE('Charges statutaires'!AF9,'Charges contractuels'!AF9)</f>
        <v>174105.22823507991</v>
      </c>
      <c r="AG9" s="3"/>
      <c r="AH9" s="3"/>
      <c r="AI9" s="3"/>
      <c r="AJ9" s="3"/>
    </row>
    <row r="10" spans="1:36" ht="19.5" customHeight="1">
      <c r="A10" s="51">
        <v>8</v>
      </c>
      <c r="B10" s="41">
        <f>AVERAGE('Charges statutaires'!B10,'Charges contractuels'!B10)</f>
        <v>39287.329486090632</v>
      </c>
      <c r="C10" s="41">
        <f>AVERAGE('Charges statutaires'!C10,'Charges contractuels'!C10)</f>
        <v>45019.469038448617</v>
      </c>
      <c r="D10" s="41">
        <f>AVERAGE('Charges statutaires'!D10,'Charges contractuels'!D10)</f>
        <v>48932.398632186116</v>
      </c>
      <c r="E10" s="41">
        <f>AVERAGE('Charges statutaires'!E10,'Charges contractuels'!E10)</f>
        <v>52741.230059377202</v>
      </c>
      <c r="F10" s="41">
        <f>AVERAGE('Charges statutaires'!F10,'Charges contractuels'!F10)</f>
        <v>42890.720262766205</v>
      </c>
      <c r="G10" s="41">
        <f>AVERAGE('Charges statutaires'!G10,'Charges contractuels'!G10)</f>
        <v>49471.299142679956</v>
      </c>
      <c r="H10" s="41">
        <f>AVERAGE('Charges statutaires'!H10,'Charges contractuels'!H10)</f>
        <v>55992.848465575793</v>
      </c>
      <c r="I10" s="41">
        <f>AVERAGE('Charges statutaires'!I10,'Charges contractuels'!I10)</f>
        <v>62309.09941578687</v>
      </c>
      <c r="J10" s="41">
        <f>AVERAGE('Charges statutaires'!J10,'Charges contractuels'!J10)</f>
        <v>52779.602855593126</v>
      </c>
      <c r="K10" s="41">
        <f>AVERAGE('Charges statutaires'!K10,'Charges contractuels'!K10)</f>
        <v>61398.612871718717</v>
      </c>
      <c r="L10" s="41">
        <f>AVERAGE('Charges statutaires'!L10,'Charges contractuels'!L10)</f>
        <v>55938.537002814715</v>
      </c>
      <c r="M10" s="41">
        <f>AVERAGE('Charges statutaires'!M10,'Charges contractuels'!M10)</f>
        <v>61938.362379878876</v>
      </c>
      <c r="N10" s="41">
        <f>AVERAGE('Charges statutaires'!N10,'Charges contractuels'!N10)</f>
        <v>62460.086325710552</v>
      </c>
      <c r="O10" s="41">
        <f>AVERAGE('Charges statutaires'!O10,'Charges contractuels'!O10)</f>
        <v>68459.911702774712</v>
      </c>
      <c r="P10" s="41">
        <f>AVERAGE('Charges statutaires'!P10,'Charges contractuels'!P10)</f>
        <v>70653.57829161582</v>
      </c>
      <c r="Q10" s="41">
        <f>AVERAGE('Charges statutaires'!Q10,'Charges contractuels'!Q10)</f>
        <v>66669.459465469583</v>
      </c>
      <c r="R10" s="41">
        <f>AVERAGE('Charges statutaires'!R10,'Charges contractuels'!R10)</f>
        <v>81034.476159012236</v>
      </c>
      <c r="S10" s="41">
        <f>AVERAGE('Charges statutaires'!S10,'Charges contractuels'!S10)</f>
        <v>79059.698851644804</v>
      </c>
      <c r="T10" s="41">
        <f>AVERAGE('Charges statutaires'!T10,'Charges contractuels'!T10)</f>
        <v>93858.998557697734</v>
      </c>
      <c r="U10" s="41">
        <f>AVERAGE('Charges statutaires'!U10,'Charges contractuels'!U10)</f>
        <v>85581.24817454064</v>
      </c>
      <c r="V10" s="41">
        <f>AVERAGE('Charges statutaires'!V10,'Charges contractuels'!V10)</f>
        <v>100380.54788059354</v>
      </c>
      <c r="W10" s="41">
        <f>AVERAGE('Charges statutaires'!W10,'Charges contractuels'!W10)</f>
        <v>98565.62679022894</v>
      </c>
      <c r="X10" s="41">
        <f>AVERAGE('Charges statutaires'!X10,'Charges contractuels'!X10)</f>
        <v>100506.43986872274</v>
      </c>
      <c r="Y10" s="41">
        <f>AVERAGE('Charges statutaires'!Y10,'Charges contractuels'!Y10)</f>
        <v>106465.28382984182</v>
      </c>
      <c r="Z10" s="41">
        <f>AVERAGE('Charges statutaires'!Z10,'Charges contractuels'!Z10)</f>
        <v>119582.28467256055</v>
      </c>
      <c r="AA10" s="41">
        <f>AVERAGE('Charges statutaires'!AA10,'Charges contractuels'!AA10)</f>
        <v>136538.31291208969</v>
      </c>
      <c r="AB10" s="41">
        <f>AVERAGE('Charges statutaires'!AB10,'Charges contractuels'!AB10)</f>
        <v>135420.62370293451</v>
      </c>
      <c r="AC10" s="41">
        <f>AVERAGE('Charges statutaires'!AC10,'Charges contractuels'!AC10)</f>
        <v>137361.46286762561</v>
      </c>
      <c r="AD10" s="41">
        <f>AVERAGE('Charges statutaires'!AD10,'Charges contractuels'!AD10)</f>
        <v>159560.81676276302</v>
      </c>
      <c r="AE10" s="41">
        <f>AVERAGE('Charges statutaires'!AE10,'Charges contractuels'!AE10)</f>
        <v>151905.87433994247</v>
      </c>
      <c r="AF10" s="41">
        <f>AVERAGE('Charges statutaires'!AF10,'Charges contractuels'!AF10)</f>
        <v>174105.22823507991</v>
      </c>
      <c r="AG10" s="3"/>
      <c r="AH10" s="3"/>
      <c r="AI10" s="3"/>
      <c r="AJ10" s="3"/>
    </row>
    <row r="11" spans="1:36" ht="19.5" customHeight="1">
      <c r="A11" s="51">
        <v>9</v>
      </c>
      <c r="B11" s="41">
        <f>AVERAGE('Charges statutaires'!B11,'Charges contractuels'!B11)</f>
        <v>39444.890117731789</v>
      </c>
      <c r="C11" s="41">
        <f>AVERAGE('Charges statutaires'!C11,'Charges contractuels'!C11)</f>
        <v>45527.289041123862</v>
      </c>
      <c r="D11" s="41">
        <f>AVERAGE('Charges statutaires'!D11,'Charges contractuels'!D11)</f>
        <v>49440.218634861361</v>
      </c>
      <c r="E11" s="41">
        <f>AVERAGE('Charges statutaires'!E11,'Charges contractuels'!E11)</f>
        <v>53249.050062052454</v>
      </c>
      <c r="F11" s="41">
        <f>AVERAGE('Charges statutaires'!F11,'Charges contractuels'!F11)</f>
        <v>44749.727026553599</v>
      </c>
      <c r="G11" s="41">
        <f>AVERAGE('Charges statutaires'!G11,'Charges contractuels'!G11)</f>
        <v>51330.305906467351</v>
      </c>
      <c r="H11" s="41">
        <f>AVERAGE('Charges statutaires'!H11,'Charges contractuels'!H11)</f>
        <v>57851.855229363187</v>
      </c>
      <c r="I11" s="41">
        <f>AVERAGE('Charges statutaires'!I11,'Charges contractuels'!I11)</f>
        <v>64168.106179574264</v>
      </c>
      <c r="J11" s="41">
        <f>AVERAGE('Charges statutaires'!J11,'Charges contractuels'!J11)</f>
        <v>54533.403985703568</v>
      </c>
      <c r="K11" s="41">
        <f>AVERAGE('Charges statutaires'!K11,'Charges contractuels'!K11)</f>
        <v>63152.414001829158</v>
      </c>
      <c r="L11" s="41">
        <f>AVERAGE('Charges statutaires'!L11,'Charges contractuels'!L11)</f>
        <v>57692.338132925157</v>
      </c>
      <c r="M11" s="41">
        <f>AVERAGE('Charges statutaires'!M11,'Charges contractuels'!M11)</f>
        <v>63692.163509989317</v>
      </c>
      <c r="N11" s="41">
        <f>AVERAGE('Charges statutaires'!N11,'Charges contractuels'!N11)</f>
        <v>64213.887455820994</v>
      </c>
      <c r="O11" s="41">
        <f>AVERAGE('Charges statutaires'!O11,'Charges contractuels'!O11)</f>
        <v>70213.712832885154</v>
      </c>
      <c r="P11" s="41">
        <f>AVERAGE('Charges statutaires'!P11,'Charges contractuels'!P11)</f>
        <v>72407.379421726277</v>
      </c>
      <c r="Q11" s="41">
        <f>AVERAGE('Charges statutaires'!Q11,'Charges contractuels'!Q11)</f>
        <v>69167.68240768995</v>
      </c>
      <c r="R11" s="41">
        <f>AVERAGE('Charges statutaires'!R11,'Charges contractuels'!R11)</f>
        <v>83532.699101232603</v>
      </c>
      <c r="S11" s="41">
        <f>AVERAGE('Charges statutaires'!S11,'Charges contractuels'!S11)</f>
        <v>82020.925709593474</v>
      </c>
      <c r="T11" s="41">
        <f>AVERAGE('Charges statutaires'!T11,'Charges contractuels'!T11)</f>
        <v>96357.221499918087</v>
      </c>
      <c r="U11" s="41">
        <f>AVERAGE('Charges statutaires'!U11,'Charges contractuels'!U11)</f>
        <v>88542.47503248931</v>
      </c>
      <c r="V11" s="41">
        <f>AVERAGE('Charges statutaires'!V11,'Charges contractuels'!V11)</f>
        <v>102878.77082281389</v>
      </c>
      <c r="W11" s="41">
        <f>AVERAGE('Charges statutaires'!W11,'Charges contractuels'!W11)</f>
        <v>101853.42675207095</v>
      </c>
      <c r="X11" s="41">
        <f>AVERAGE('Charges statutaires'!X11,'Charges contractuels'!X11)</f>
        <v>103794.23983056474</v>
      </c>
      <c r="Y11" s="41">
        <f>AVERAGE('Charges statutaires'!Y11,'Charges contractuels'!Y11)</f>
        <v>109753.08379168382</v>
      </c>
      <c r="Z11" s="41">
        <f>AVERAGE('Charges statutaires'!Z11,'Charges contractuels'!Z11)</f>
        <v>122870.08463440253</v>
      </c>
      <c r="AA11" s="41">
        <f>AVERAGE('Charges statutaires'!AA11,'Charges contractuels'!AA11)</f>
        <v>139826.11287393171</v>
      </c>
      <c r="AB11" s="41">
        <f>AVERAGE('Charges statutaires'!AB11,'Charges contractuels'!AB11)</f>
        <v>139615.98855474798</v>
      </c>
      <c r="AC11" s="41">
        <f>AVERAGE('Charges statutaires'!AC11,'Charges contractuels'!AC11)</f>
        <v>141556.82771943905</v>
      </c>
      <c r="AD11" s="41">
        <f>AVERAGE('Charges statutaires'!AD11,'Charges contractuels'!AD11)</f>
        <v>163756.18161457649</v>
      </c>
      <c r="AE11" s="41">
        <f>AVERAGE('Charges statutaires'!AE11,'Charges contractuels'!AE11)</f>
        <v>156101.23919175594</v>
      </c>
      <c r="AF11" s="41">
        <f>AVERAGE('Charges statutaires'!AF11,'Charges contractuels'!AF11)</f>
        <v>178300.59308689332</v>
      </c>
      <c r="AG11" s="3"/>
      <c r="AH11" s="3"/>
      <c r="AI11" s="3"/>
      <c r="AJ11" s="3"/>
    </row>
    <row r="12" spans="1:36" ht="19.5" customHeight="1">
      <c r="A12" s="51">
        <v>10</v>
      </c>
      <c r="B12" s="41">
        <f>AVERAGE('Charges statutaires'!B12,'Charges contractuels'!B12)</f>
        <v>39444.890117731789</v>
      </c>
      <c r="C12" s="41">
        <f>AVERAGE('Charges statutaires'!C12,'Charges contractuels'!C12)</f>
        <v>45527.289041123862</v>
      </c>
      <c r="D12" s="41">
        <f>AVERAGE('Charges statutaires'!D12,'Charges contractuels'!D12)</f>
        <v>49440.218634861361</v>
      </c>
      <c r="E12" s="41">
        <f>AVERAGE('Charges statutaires'!E12,'Charges contractuels'!E12)</f>
        <v>53249.050062052454</v>
      </c>
      <c r="F12" s="41">
        <f>AVERAGE('Charges statutaires'!F12,'Charges contractuels'!F12)</f>
        <v>44749.727026553599</v>
      </c>
      <c r="G12" s="41">
        <f>AVERAGE('Charges statutaires'!G12,'Charges contractuels'!G12)</f>
        <v>51330.305906467351</v>
      </c>
      <c r="H12" s="41">
        <f>AVERAGE('Charges statutaires'!H12,'Charges contractuels'!H12)</f>
        <v>57851.855229363187</v>
      </c>
      <c r="I12" s="41">
        <f>AVERAGE('Charges statutaires'!I12,'Charges contractuels'!I12)</f>
        <v>64168.106179574264</v>
      </c>
      <c r="J12" s="41">
        <f>AVERAGE('Charges statutaires'!J12,'Charges contractuels'!J12)</f>
        <v>54533.403985703568</v>
      </c>
      <c r="K12" s="41">
        <f>AVERAGE('Charges statutaires'!K12,'Charges contractuels'!K12)</f>
        <v>63152.414001829158</v>
      </c>
      <c r="L12" s="41">
        <f>AVERAGE('Charges statutaires'!L12,'Charges contractuels'!L12)</f>
        <v>57692.338132925157</v>
      </c>
      <c r="M12" s="41">
        <f>AVERAGE('Charges statutaires'!M12,'Charges contractuels'!M12)</f>
        <v>63692.163509989317</v>
      </c>
      <c r="N12" s="41">
        <f>AVERAGE('Charges statutaires'!N12,'Charges contractuels'!N12)</f>
        <v>64213.887455820994</v>
      </c>
      <c r="O12" s="41">
        <f>AVERAGE('Charges statutaires'!O12,'Charges contractuels'!O12)</f>
        <v>70213.712832885154</v>
      </c>
      <c r="P12" s="41">
        <f>AVERAGE('Charges statutaires'!P12,'Charges contractuels'!P12)</f>
        <v>72407.379421726277</v>
      </c>
      <c r="Q12" s="41">
        <f>AVERAGE('Charges statutaires'!Q12,'Charges contractuels'!Q12)</f>
        <v>69167.68240768995</v>
      </c>
      <c r="R12" s="41">
        <f>AVERAGE('Charges statutaires'!R12,'Charges contractuels'!R12)</f>
        <v>83532.699101232603</v>
      </c>
      <c r="S12" s="41">
        <f>AVERAGE('Charges statutaires'!S12,'Charges contractuels'!S12)</f>
        <v>82020.925709593474</v>
      </c>
      <c r="T12" s="41">
        <f>AVERAGE('Charges statutaires'!T12,'Charges contractuels'!T12)</f>
        <v>96357.221499918087</v>
      </c>
      <c r="U12" s="41">
        <f>AVERAGE('Charges statutaires'!U12,'Charges contractuels'!U12)</f>
        <v>88542.47503248931</v>
      </c>
      <c r="V12" s="41">
        <f>AVERAGE('Charges statutaires'!V12,'Charges contractuels'!V12)</f>
        <v>102878.77082281389</v>
      </c>
      <c r="W12" s="41">
        <f>AVERAGE('Charges statutaires'!W12,'Charges contractuels'!W12)</f>
        <v>101853.42675207095</v>
      </c>
      <c r="X12" s="41">
        <f>AVERAGE('Charges statutaires'!X12,'Charges contractuels'!X12)</f>
        <v>103794.23983056474</v>
      </c>
      <c r="Y12" s="41">
        <f>AVERAGE('Charges statutaires'!Y12,'Charges contractuels'!Y12)</f>
        <v>109753.08379168382</v>
      </c>
      <c r="Z12" s="41">
        <f>AVERAGE('Charges statutaires'!Z12,'Charges contractuels'!Z12)</f>
        <v>122870.08463440253</v>
      </c>
      <c r="AA12" s="41">
        <f>AVERAGE('Charges statutaires'!AA12,'Charges contractuels'!AA12)</f>
        <v>139826.11287393171</v>
      </c>
      <c r="AB12" s="41">
        <f>AVERAGE('Charges statutaires'!AB12,'Charges contractuels'!AB12)</f>
        <v>139615.98855474798</v>
      </c>
      <c r="AC12" s="41">
        <f>AVERAGE('Charges statutaires'!AC12,'Charges contractuels'!AC12)</f>
        <v>141556.82771943905</v>
      </c>
      <c r="AD12" s="41">
        <f>AVERAGE('Charges statutaires'!AD12,'Charges contractuels'!AD12)</f>
        <v>163756.18161457649</v>
      </c>
      <c r="AE12" s="41">
        <f>AVERAGE('Charges statutaires'!AE12,'Charges contractuels'!AE12)</f>
        <v>156101.23919175594</v>
      </c>
      <c r="AF12" s="41">
        <f>AVERAGE('Charges statutaires'!AF12,'Charges contractuels'!AF12)</f>
        <v>178300.59308689332</v>
      </c>
      <c r="AG12" s="3"/>
      <c r="AH12" s="3"/>
      <c r="AI12" s="3"/>
      <c r="AJ12" s="3"/>
    </row>
    <row r="13" spans="1:36" ht="19.5" customHeight="1">
      <c r="A13" s="51">
        <v>11</v>
      </c>
      <c r="B13" s="41">
        <f>AVERAGE('Charges statutaires'!B13,'Charges contractuels'!B13)</f>
        <v>39952.71012040705</v>
      </c>
      <c r="C13" s="41">
        <f>AVERAGE('Charges statutaires'!C13,'Charges contractuels'!C13)</f>
        <v>46035.109043799108</v>
      </c>
      <c r="D13" s="41">
        <f>AVERAGE('Charges statutaires'!D13,'Charges contractuels'!D13)</f>
        <v>49948.038637536607</v>
      </c>
      <c r="E13" s="41">
        <f>AVERAGE('Charges statutaires'!E13,'Charges contractuels'!E13)</f>
        <v>53756.8700647277</v>
      </c>
      <c r="F13" s="41">
        <f>AVERAGE('Charges statutaires'!F13,'Charges contractuels'!F13)</f>
        <v>45709.918508362243</v>
      </c>
      <c r="G13" s="41">
        <f>AVERAGE('Charges statutaires'!G13,'Charges contractuels'!G13)</f>
        <v>53189.312670254745</v>
      </c>
      <c r="H13" s="41">
        <f>AVERAGE('Charges statutaires'!H13,'Charges contractuels'!H13)</f>
        <v>59710.861993150582</v>
      </c>
      <c r="I13" s="41">
        <f>AVERAGE('Charges statutaires'!I13,'Charges contractuels'!I13)</f>
        <v>66027.112943361659</v>
      </c>
      <c r="J13" s="41">
        <f>AVERAGE('Charges statutaires'!J13,'Charges contractuels'!J13)</f>
        <v>56287.205115814002</v>
      </c>
      <c r="K13" s="41">
        <f>AVERAGE('Charges statutaires'!K13,'Charges contractuels'!K13)</f>
        <v>64906.2151319396</v>
      </c>
      <c r="L13" s="41">
        <f>AVERAGE('Charges statutaires'!L13,'Charges contractuels'!L13)</f>
        <v>59446.139263035599</v>
      </c>
      <c r="M13" s="41">
        <f>AVERAGE('Charges statutaires'!M13,'Charges contractuels'!M13)</f>
        <v>65445.964640099759</v>
      </c>
      <c r="N13" s="41">
        <f>AVERAGE('Charges statutaires'!N13,'Charges contractuels'!N13)</f>
        <v>65967.688585931435</v>
      </c>
      <c r="O13" s="41">
        <f>AVERAGE('Charges statutaires'!O13,'Charges contractuels'!O13)</f>
        <v>71967.513962995596</v>
      </c>
      <c r="P13" s="41">
        <f>AVERAGE('Charges statutaires'!P13,'Charges contractuels'!P13)</f>
        <v>74161.180551836704</v>
      </c>
      <c r="Q13" s="41">
        <f>AVERAGE('Charges statutaires'!Q13,'Charges contractuels'!Q13)</f>
        <v>71665.905349910288</v>
      </c>
      <c r="R13" s="41">
        <f>AVERAGE('Charges statutaires'!R13,'Charges contractuels'!R13)</f>
        <v>86030.922043452942</v>
      </c>
      <c r="S13" s="41">
        <f>AVERAGE('Charges statutaires'!S13,'Charges contractuels'!S13)</f>
        <v>84982.152567542129</v>
      </c>
      <c r="T13" s="41">
        <f>AVERAGE('Charges statutaires'!T13,'Charges contractuels'!T13)</f>
        <v>98855.44444213844</v>
      </c>
      <c r="U13" s="41">
        <f>AVERAGE('Charges statutaires'!U13,'Charges contractuels'!U13)</f>
        <v>91503.701890437966</v>
      </c>
      <c r="V13" s="41">
        <f>AVERAGE('Charges statutaires'!V13,'Charges contractuels'!V13)</f>
        <v>105376.99376503425</v>
      </c>
      <c r="W13" s="41">
        <f>AVERAGE('Charges statutaires'!W13,'Charges contractuels'!W13)</f>
        <v>105141.22671391294</v>
      </c>
      <c r="X13" s="41">
        <f>AVERAGE('Charges statutaires'!X13,'Charges contractuels'!X13)</f>
        <v>107082.03979240672</v>
      </c>
      <c r="Y13" s="41">
        <f>AVERAGE('Charges statutaires'!Y13,'Charges contractuels'!Y13)</f>
        <v>113040.88375352582</v>
      </c>
      <c r="Z13" s="41">
        <f>AVERAGE('Charges statutaires'!Z13,'Charges contractuels'!Z13)</f>
        <v>126157.88459624455</v>
      </c>
      <c r="AA13" s="41">
        <f>AVERAGE('Charges statutaires'!AA13,'Charges contractuels'!AA13)</f>
        <v>143113.91283577372</v>
      </c>
      <c r="AB13" s="41">
        <f>AVERAGE('Charges statutaires'!AB13,'Charges contractuels'!AB13)</f>
        <v>143811.35340656145</v>
      </c>
      <c r="AC13" s="41">
        <f>AVERAGE('Charges statutaires'!AC13,'Charges contractuels'!AC13)</f>
        <v>145752.19257125253</v>
      </c>
      <c r="AD13" s="41">
        <f>AVERAGE('Charges statutaires'!AD13,'Charges contractuels'!AD13)</f>
        <v>167951.54646638996</v>
      </c>
      <c r="AE13" s="41">
        <f>AVERAGE('Charges statutaires'!AE13,'Charges contractuels'!AE13)</f>
        <v>160296.60404356942</v>
      </c>
      <c r="AF13" s="41">
        <f>AVERAGE('Charges statutaires'!AF13,'Charges contractuels'!AF13)</f>
        <v>182495.95793870679</v>
      </c>
      <c r="AG13" s="3"/>
      <c r="AH13" s="3"/>
      <c r="AI13" s="3"/>
      <c r="AJ13" s="3"/>
    </row>
    <row r="14" spans="1:36" ht="19.5" customHeight="1">
      <c r="A14" s="51">
        <v>12</v>
      </c>
      <c r="B14" s="41">
        <f>AVERAGE('Charges statutaires'!B14,'Charges contractuels'!B14)</f>
        <v>40605.856328193709</v>
      </c>
      <c r="C14" s="41">
        <f>AVERAGE('Charges statutaires'!C14,'Charges contractuels'!C14)</f>
        <v>46688.255251585782</v>
      </c>
      <c r="D14" s="41">
        <f>AVERAGE('Charges statutaires'!D14,'Charges contractuels'!D14)</f>
        <v>50601.184845323281</v>
      </c>
      <c r="E14" s="41">
        <f>AVERAGE('Charges statutaires'!E14,'Charges contractuels'!E14)</f>
        <v>54410.01627251436</v>
      </c>
      <c r="F14" s="41">
        <f>AVERAGE('Charges statutaires'!F14,'Charges contractuels'!F14)</f>
        <v>46363.064716148911</v>
      </c>
      <c r="G14" s="41">
        <f>AVERAGE('Charges statutaires'!G14,'Charges contractuels'!G14)</f>
        <v>53842.45887804142</v>
      </c>
      <c r="H14" s="41">
        <f>AVERAGE('Charges statutaires'!H14,'Charges contractuels'!H14)</f>
        <v>60364.008200937242</v>
      </c>
      <c r="I14" s="41">
        <f>AVERAGE('Charges statutaires'!I14,'Charges contractuels'!I14)</f>
        <v>66680.259151148319</v>
      </c>
      <c r="J14" s="41">
        <f>AVERAGE('Charges statutaires'!J14,'Charges contractuels'!J14)</f>
        <v>56940.351323600669</v>
      </c>
      <c r="K14" s="41">
        <f>AVERAGE('Charges statutaires'!K14,'Charges contractuels'!K14)</f>
        <v>65559.361339726252</v>
      </c>
      <c r="L14" s="41">
        <f>AVERAGE('Charges statutaires'!L14,'Charges contractuels'!L14)</f>
        <v>60099.285470822259</v>
      </c>
      <c r="M14" s="41">
        <f>AVERAGE('Charges statutaires'!M14,'Charges contractuels'!M14)</f>
        <v>66099.110847886433</v>
      </c>
      <c r="N14" s="41">
        <f>AVERAGE('Charges statutaires'!N14,'Charges contractuels'!N14)</f>
        <v>66620.834793718095</v>
      </c>
      <c r="O14" s="41">
        <f>AVERAGE('Charges statutaires'!O14,'Charges contractuels'!O14)</f>
        <v>72620.66017078227</v>
      </c>
      <c r="P14" s="41">
        <f>AVERAGE('Charges statutaires'!P14,'Charges contractuels'!P14)</f>
        <v>74814.326759623364</v>
      </c>
      <c r="Q14" s="41">
        <f>AVERAGE('Charges statutaires'!Q14,'Charges contractuels'!Q14)</f>
        <v>72319.051557696963</v>
      </c>
      <c r="R14" s="41">
        <f>AVERAGE('Charges statutaires'!R14,'Charges contractuels'!R14)</f>
        <v>86684.068251239602</v>
      </c>
      <c r="S14" s="41">
        <f>AVERAGE('Charges statutaires'!S14,'Charges contractuels'!S14)</f>
        <v>85635.298775328789</v>
      </c>
      <c r="T14" s="41">
        <f>AVERAGE('Charges statutaires'!T14,'Charges contractuels'!T14)</f>
        <v>99508.5906499251</v>
      </c>
      <c r="U14" s="41">
        <f>AVERAGE('Charges statutaires'!U14,'Charges contractuels'!U14)</f>
        <v>92156.848098224611</v>
      </c>
      <c r="V14" s="41">
        <f>AVERAGE('Charges statutaires'!V14,'Charges contractuels'!V14)</f>
        <v>106030.13997282091</v>
      </c>
      <c r="W14" s="41">
        <f>AVERAGE('Charges statutaires'!W14,'Charges contractuels'!W14)</f>
        <v>105794.3729216996</v>
      </c>
      <c r="X14" s="41">
        <f>AVERAGE('Charges statutaires'!X14,'Charges contractuels'!X14)</f>
        <v>107735.18600019338</v>
      </c>
      <c r="Y14" s="41">
        <f>AVERAGE('Charges statutaires'!Y14,'Charges contractuels'!Y14)</f>
        <v>113694.02996131248</v>
      </c>
      <c r="Z14" s="41">
        <f>AVERAGE('Charges statutaires'!Z14,'Charges contractuels'!Z14)</f>
        <v>126811.03080403121</v>
      </c>
      <c r="AA14" s="41">
        <f>AVERAGE('Charges statutaires'!AA14,'Charges contractuels'!AA14)</f>
        <v>143767.05904356035</v>
      </c>
      <c r="AB14" s="41">
        <f>AVERAGE('Charges statutaires'!AB14,'Charges contractuels'!AB14)</f>
        <v>144464.49961434811</v>
      </c>
      <c r="AC14" s="41">
        <f>AVERAGE('Charges statutaires'!AC14,'Charges contractuels'!AC14)</f>
        <v>146405.33877903916</v>
      </c>
      <c r="AD14" s="41">
        <f>AVERAGE('Charges statutaires'!AD14,'Charges contractuels'!AD14)</f>
        <v>168604.69267417659</v>
      </c>
      <c r="AE14" s="41">
        <f>AVERAGE('Charges statutaires'!AE14,'Charges contractuels'!AE14)</f>
        <v>160949.75025135605</v>
      </c>
      <c r="AF14" s="41">
        <f>AVERAGE('Charges statutaires'!AF14,'Charges contractuels'!AF14)</f>
        <v>183149.10414649345</v>
      </c>
      <c r="AG14" s="3"/>
      <c r="AH14" s="3"/>
      <c r="AI14" s="3"/>
      <c r="AJ14" s="3"/>
    </row>
    <row r="15" spans="1:36" ht="19.5" customHeight="1">
      <c r="A15" s="51">
        <v>13</v>
      </c>
      <c r="B15" s="41">
        <f>AVERAGE('Charges statutaires'!B15,'Charges contractuels'!B15)</f>
        <v>41113.676330868962</v>
      </c>
      <c r="C15" s="41">
        <f>AVERAGE('Charges statutaires'!C15,'Charges contractuels'!C15)</f>
        <v>47196.075254261028</v>
      </c>
      <c r="D15" s="41">
        <f>AVERAGE('Charges statutaires'!D15,'Charges contractuels'!D15)</f>
        <v>50210.164594766735</v>
      </c>
      <c r="E15" s="41">
        <f>AVERAGE('Charges statutaires'!E15,'Charges contractuels'!E15)</f>
        <v>54917.836275189613</v>
      </c>
      <c r="F15" s="41">
        <f>AVERAGE('Charges statutaires'!F15,'Charges contractuels'!F15)</f>
        <v>47989.799979252042</v>
      </c>
      <c r="G15" s="41">
        <f>AVERAGE('Charges statutaires'!G15,'Charges contractuels'!G15)</f>
        <v>55469.194141144544</v>
      </c>
      <c r="H15" s="41">
        <f>AVERAGE('Charges statutaires'!H15,'Charges contractuels'!H15)</f>
        <v>61990.743464040381</v>
      </c>
      <c r="I15" s="41">
        <f>AVERAGE('Charges statutaires'!I15,'Charges contractuels'!I15)</f>
        <v>68306.994414251458</v>
      </c>
      <c r="J15" s="41">
        <f>AVERAGE('Charges statutaires'!J15,'Charges contractuels'!J15)</f>
        <v>58475.002310264514</v>
      </c>
      <c r="K15" s="41">
        <f>AVERAGE('Charges statutaires'!K15,'Charges contractuels'!K15)</f>
        <v>67094.012326390104</v>
      </c>
      <c r="L15" s="41">
        <f>AVERAGE('Charges statutaires'!L15,'Charges contractuels'!L15)</f>
        <v>61633.93645748611</v>
      </c>
      <c r="M15" s="41">
        <f>AVERAGE('Charges statutaires'!M15,'Charges contractuels'!M15)</f>
        <v>67633.761834550271</v>
      </c>
      <c r="N15" s="41">
        <f>AVERAGE('Charges statutaires'!N15,'Charges contractuels'!N15)</f>
        <v>68155.485780381947</v>
      </c>
      <c r="O15" s="41">
        <f>AVERAGE('Charges statutaires'!O15,'Charges contractuels'!O15)</f>
        <v>74155.311157446122</v>
      </c>
      <c r="P15" s="41">
        <f>AVERAGE('Charges statutaires'!P15,'Charges contractuels'!P15)</f>
        <v>76348.977746287215</v>
      </c>
      <c r="Q15" s="41">
        <f>AVERAGE('Charges statutaires'!Q15,'Charges contractuels'!Q15)</f>
        <v>74817.274499917316</v>
      </c>
      <c r="R15" s="41">
        <f>AVERAGE('Charges statutaires'!R15,'Charges contractuels'!R15)</f>
        <v>89182.291193459969</v>
      </c>
      <c r="S15" s="41">
        <f>AVERAGE('Charges statutaires'!S15,'Charges contractuels'!S15)</f>
        <v>88596.525633277459</v>
      </c>
      <c r="T15" s="41">
        <f>AVERAGE('Charges statutaires'!T15,'Charges contractuels'!T15)</f>
        <v>102006.81359214545</v>
      </c>
      <c r="U15" s="41">
        <f>AVERAGE('Charges statutaires'!U15,'Charges contractuels'!U15)</f>
        <v>95118.074956173281</v>
      </c>
      <c r="V15" s="41">
        <f>AVERAGE('Charges statutaires'!V15,'Charges contractuels'!V15)</f>
        <v>108528.36291504126</v>
      </c>
      <c r="W15" s="41">
        <f>AVERAGE('Charges statutaires'!W15,'Charges contractuels'!W15)</f>
        <v>109082.1728835416</v>
      </c>
      <c r="X15" s="41">
        <f>AVERAGE('Charges statutaires'!X15,'Charges contractuels'!X15)</f>
        <v>111022.98596203538</v>
      </c>
      <c r="Y15" s="41">
        <f>AVERAGE('Charges statutaires'!Y15,'Charges contractuels'!Y15)</f>
        <v>116981.82992315447</v>
      </c>
      <c r="Z15" s="41">
        <f>AVERAGE('Charges statutaires'!Z15,'Charges contractuels'!Z15)</f>
        <v>130098.83076587319</v>
      </c>
      <c r="AA15" s="41">
        <f>AVERAGE('Charges statutaires'!AA15,'Charges contractuels'!AA15)</f>
        <v>147054.85900540237</v>
      </c>
      <c r="AB15" s="41">
        <f>AVERAGE('Charges statutaires'!AB15,'Charges contractuels'!AB15)</f>
        <v>148659.86446616155</v>
      </c>
      <c r="AC15" s="41">
        <f>AVERAGE('Charges statutaires'!AC15,'Charges contractuels'!AC15)</f>
        <v>150600.70363085263</v>
      </c>
      <c r="AD15" s="41">
        <f>AVERAGE('Charges statutaires'!AD15,'Charges contractuels'!AD15)</f>
        <v>172800.05752599007</v>
      </c>
      <c r="AE15" s="41">
        <f>AVERAGE('Charges statutaires'!AE15,'Charges contractuels'!AE15)</f>
        <v>165145.11510316952</v>
      </c>
      <c r="AF15" s="41">
        <f>AVERAGE('Charges statutaires'!AF15,'Charges contractuels'!AF15)</f>
        <v>187344.46899830695</v>
      </c>
      <c r="AG15" s="3"/>
      <c r="AH15" s="3"/>
      <c r="AI15" s="3"/>
      <c r="AJ15" s="3"/>
    </row>
    <row r="16" spans="1:36" ht="19.5" customHeight="1">
      <c r="A16" s="51">
        <v>14</v>
      </c>
      <c r="B16" s="41">
        <f>AVERAGE('Charges statutaires'!B16,'Charges contractuels'!B16)</f>
        <v>41113.676330868962</v>
      </c>
      <c r="C16" s="41">
        <f>AVERAGE('Charges statutaires'!C16,'Charges contractuels'!C16)</f>
        <v>47196.075254261028</v>
      </c>
      <c r="D16" s="41">
        <f>AVERAGE('Charges statutaires'!D16,'Charges contractuels'!D16)</f>
        <v>50210.164594766735</v>
      </c>
      <c r="E16" s="41">
        <f>AVERAGE('Charges statutaires'!E16,'Charges contractuels'!E16)</f>
        <v>54917.836275189613</v>
      </c>
      <c r="F16" s="41">
        <f>AVERAGE('Charges statutaires'!F16,'Charges contractuels'!F16)</f>
        <v>47989.799979252042</v>
      </c>
      <c r="G16" s="41">
        <f>AVERAGE('Charges statutaires'!G16,'Charges contractuels'!G16)</f>
        <v>55469.194141144544</v>
      </c>
      <c r="H16" s="41">
        <f>AVERAGE('Charges statutaires'!H16,'Charges contractuels'!H16)</f>
        <v>61990.743464040381</v>
      </c>
      <c r="I16" s="41">
        <f>AVERAGE('Charges statutaires'!I16,'Charges contractuels'!I16)</f>
        <v>68306.994414251458</v>
      </c>
      <c r="J16" s="41">
        <f>AVERAGE('Charges statutaires'!J16,'Charges contractuels'!J16)</f>
        <v>58475.002310264514</v>
      </c>
      <c r="K16" s="41">
        <f>AVERAGE('Charges statutaires'!K16,'Charges contractuels'!K16)</f>
        <v>67094.012326390104</v>
      </c>
      <c r="L16" s="41">
        <f>AVERAGE('Charges statutaires'!L16,'Charges contractuels'!L16)</f>
        <v>61633.93645748611</v>
      </c>
      <c r="M16" s="41">
        <f>AVERAGE('Charges statutaires'!M16,'Charges contractuels'!M16)</f>
        <v>67633.761834550271</v>
      </c>
      <c r="N16" s="41">
        <f>AVERAGE('Charges statutaires'!N16,'Charges contractuels'!N16)</f>
        <v>68155.485780381947</v>
      </c>
      <c r="O16" s="41">
        <f>AVERAGE('Charges statutaires'!O16,'Charges contractuels'!O16)</f>
        <v>74155.311157446122</v>
      </c>
      <c r="P16" s="41">
        <f>AVERAGE('Charges statutaires'!P16,'Charges contractuels'!P16)</f>
        <v>76348.977746287215</v>
      </c>
      <c r="Q16" s="41">
        <f>AVERAGE('Charges statutaires'!Q16,'Charges contractuels'!Q16)</f>
        <v>74817.274499917316</v>
      </c>
      <c r="R16" s="41">
        <f>AVERAGE('Charges statutaires'!R16,'Charges contractuels'!R16)</f>
        <v>89182.291193459969</v>
      </c>
      <c r="S16" s="41">
        <f>AVERAGE('Charges statutaires'!S16,'Charges contractuels'!S16)</f>
        <v>88596.525633277459</v>
      </c>
      <c r="T16" s="41">
        <f>AVERAGE('Charges statutaires'!T16,'Charges contractuels'!T16)</f>
        <v>102006.81359214545</v>
      </c>
      <c r="U16" s="41">
        <f>AVERAGE('Charges statutaires'!U16,'Charges contractuels'!U16)</f>
        <v>95118.074956173281</v>
      </c>
      <c r="V16" s="41">
        <f>AVERAGE('Charges statutaires'!V16,'Charges contractuels'!V16)</f>
        <v>108528.36291504126</v>
      </c>
      <c r="W16" s="41">
        <f>AVERAGE('Charges statutaires'!W16,'Charges contractuels'!W16)</f>
        <v>109082.1728835416</v>
      </c>
      <c r="X16" s="41">
        <f>AVERAGE('Charges statutaires'!X16,'Charges contractuels'!X16)</f>
        <v>111022.98596203538</v>
      </c>
      <c r="Y16" s="41">
        <f>AVERAGE('Charges statutaires'!Y16,'Charges contractuels'!Y16)</f>
        <v>116981.82992315447</v>
      </c>
      <c r="Z16" s="41">
        <f>AVERAGE('Charges statutaires'!Z16,'Charges contractuels'!Z16)</f>
        <v>130098.83076587319</v>
      </c>
      <c r="AA16" s="41">
        <f>AVERAGE('Charges statutaires'!AA16,'Charges contractuels'!AA16)</f>
        <v>147054.85900540237</v>
      </c>
      <c r="AB16" s="41">
        <f>AVERAGE('Charges statutaires'!AB16,'Charges contractuels'!AB16)</f>
        <v>148659.86446616155</v>
      </c>
      <c r="AC16" s="41">
        <f>AVERAGE('Charges statutaires'!AC16,'Charges contractuels'!AC16)</f>
        <v>150600.70363085263</v>
      </c>
      <c r="AD16" s="41">
        <f>AVERAGE('Charges statutaires'!AD16,'Charges contractuels'!AD16)</f>
        <v>172800.05752599007</v>
      </c>
      <c r="AE16" s="41">
        <f>AVERAGE('Charges statutaires'!AE16,'Charges contractuels'!AE16)</f>
        <v>165145.11510316952</v>
      </c>
      <c r="AF16" s="41">
        <f>AVERAGE('Charges statutaires'!AF16,'Charges contractuels'!AF16)</f>
        <v>187344.46899830695</v>
      </c>
      <c r="AG16" s="3"/>
      <c r="AH16" s="3"/>
      <c r="AI16" s="3"/>
      <c r="AJ16" s="3"/>
    </row>
    <row r="17" spans="1:36" ht="19.5" customHeight="1">
      <c r="A17" s="51">
        <v>15</v>
      </c>
      <c r="B17" s="41">
        <f>AVERAGE('Charges statutaires'!B17,'Charges contractuels'!B17)</f>
        <v>41809.603902213828</v>
      </c>
      <c r="C17" s="41">
        <f>AVERAGE('Charges statutaires'!C17,'Charges contractuels'!C17)</f>
        <v>47892.002825605887</v>
      </c>
      <c r="D17" s="41">
        <f>AVERAGE('Charges statutaires'!D17,'Charges contractuels'!D17)</f>
        <v>50906.092166111586</v>
      </c>
      <c r="E17" s="41">
        <f>AVERAGE('Charges statutaires'!E17,'Charges contractuels'!E17)</f>
        <v>55613.763846534464</v>
      </c>
      <c r="F17" s="41">
        <f>AVERAGE('Charges statutaires'!F17,'Charges contractuels'!F17)</f>
        <v>49616.535242355174</v>
      </c>
      <c r="G17" s="41">
        <f>AVERAGE('Charges statutaires'!G17,'Charges contractuels'!G17)</f>
        <v>57095.929404247683</v>
      </c>
      <c r="H17" s="41">
        <f>AVERAGE('Charges statutaires'!H17,'Charges contractuels'!H17)</f>
        <v>63617.47872714352</v>
      </c>
      <c r="I17" s="41">
        <f>AVERAGE('Charges statutaires'!I17,'Charges contractuels'!I17)</f>
        <v>69933.729677354582</v>
      </c>
      <c r="J17" s="41">
        <f>AVERAGE('Charges statutaires'!J17,'Charges contractuels'!J17)</f>
        <v>60009.653296928358</v>
      </c>
      <c r="K17" s="41">
        <f>AVERAGE('Charges statutaires'!K17,'Charges contractuels'!K17)</f>
        <v>68628.663313053956</v>
      </c>
      <c r="L17" s="41">
        <f>AVERAGE('Charges statutaires'!L17,'Charges contractuels'!L17)</f>
        <v>63168.587444149947</v>
      </c>
      <c r="M17" s="41">
        <f>AVERAGE('Charges statutaires'!M17,'Charges contractuels'!M17)</f>
        <v>69168.412821214122</v>
      </c>
      <c r="N17" s="41">
        <f>AVERAGE('Charges statutaires'!N17,'Charges contractuels'!N17)</f>
        <v>69690.136767045784</v>
      </c>
      <c r="O17" s="41">
        <f>AVERAGE('Charges statutaires'!O17,'Charges contractuels'!O17)</f>
        <v>75689.962144109959</v>
      </c>
      <c r="P17" s="41">
        <f>AVERAGE('Charges statutaires'!P17,'Charges contractuels'!P17)</f>
        <v>77883.628732951067</v>
      </c>
      <c r="Q17" s="41">
        <f>AVERAGE('Charges statutaires'!Q17,'Charges contractuels'!Q17)</f>
        <v>77315.497442137668</v>
      </c>
      <c r="R17" s="41">
        <f>AVERAGE('Charges statutaires'!R17,'Charges contractuels'!R17)</f>
        <v>91680.514135680307</v>
      </c>
      <c r="S17" s="41">
        <f>AVERAGE('Charges statutaires'!S17,'Charges contractuels'!S17)</f>
        <v>91557.752491226129</v>
      </c>
      <c r="T17" s="41">
        <f>AVERAGE('Charges statutaires'!T17,'Charges contractuels'!T17)</f>
        <v>104505.0365343658</v>
      </c>
      <c r="U17" s="41">
        <f>AVERAGE('Charges statutaires'!U17,'Charges contractuels'!U17)</f>
        <v>98079.301814121936</v>
      </c>
      <c r="V17" s="41">
        <f>AVERAGE('Charges statutaires'!V17,'Charges contractuels'!V17)</f>
        <v>111026.58585726161</v>
      </c>
      <c r="W17" s="41">
        <f>AVERAGE('Charges statutaires'!W17,'Charges contractuels'!W17)</f>
        <v>112369.9728453836</v>
      </c>
      <c r="X17" s="41">
        <f>AVERAGE('Charges statutaires'!X17,'Charges contractuels'!X17)</f>
        <v>114310.78592387738</v>
      </c>
      <c r="Y17" s="41">
        <f>AVERAGE('Charges statutaires'!Y17,'Charges contractuels'!Y17)</f>
        <v>120269.62988499648</v>
      </c>
      <c r="Z17" s="41">
        <f>AVERAGE('Charges statutaires'!Z17,'Charges contractuels'!Z17)</f>
        <v>133386.63072771521</v>
      </c>
      <c r="AA17" s="41">
        <f>AVERAGE('Charges statutaires'!AA17,'Charges contractuels'!AA17)</f>
        <v>150342.65896724438</v>
      </c>
      <c r="AB17" s="41">
        <f>AVERAGE('Charges statutaires'!AB17,'Charges contractuels'!AB17)</f>
        <v>152855.22931797503</v>
      </c>
      <c r="AC17" s="41">
        <f>AVERAGE('Charges statutaires'!AC17,'Charges contractuels'!AC17)</f>
        <v>154796.0684826661</v>
      </c>
      <c r="AD17" s="41">
        <f>AVERAGE('Charges statutaires'!AD17,'Charges contractuels'!AD17)</f>
        <v>176995.42237780348</v>
      </c>
      <c r="AE17" s="41">
        <f>AVERAGE('Charges statutaires'!AE17,'Charges contractuels'!AE17)</f>
        <v>169340.47995498299</v>
      </c>
      <c r="AF17" s="41">
        <f>AVERAGE('Charges statutaires'!AF17,'Charges contractuels'!AF17)</f>
        <v>191539.83385012043</v>
      </c>
      <c r="AG17" s="3"/>
      <c r="AH17" s="3"/>
      <c r="AI17" s="3"/>
      <c r="AJ17" s="3"/>
    </row>
    <row r="18" spans="1:36" ht="19.5" customHeight="1">
      <c r="A18" s="51">
        <v>16</v>
      </c>
      <c r="B18" s="41">
        <f>AVERAGE('Charges statutaires'!B18,'Charges contractuels'!B18)</f>
        <v>41809.603902213828</v>
      </c>
      <c r="C18" s="41">
        <f>AVERAGE('Charges statutaires'!C18,'Charges contractuels'!C18)</f>
        <v>47892.002825605887</v>
      </c>
      <c r="D18" s="41">
        <f>AVERAGE('Charges statutaires'!D18,'Charges contractuels'!D18)</f>
        <v>50906.092166111586</v>
      </c>
      <c r="E18" s="41">
        <f>AVERAGE('Charges statutaires'!E18,'Charges contractuels'!E18)</f>
        <v>55613.763846534464</v>
      </c>
      <c r="F18" s="41">
        <f>AVERAGE('Charges statutaires'!F18,'Charges contractuels'!F18)</f>
        <v>49616.535242355174</v>
      </c>
      <c r="G18" s="41">
        <f>AVERAGE('Charges statutaires'!G18,'Charges contractuels'!G18)</f>
        <v>57095.929404247683</v>
      </c>
      <c r="H18" s="41">
        <f>AVERAGE('Charges statutaires'!H18,'Charges contractuels'!H18)</f>
        <v>63617.47872714352</v>
      </c>
      <c r="I18" s="41">
        <f>AVERAGE('Charges statutaires'!I18,'Charges contractuels'!I18)</f>
        <v>69933.729677354582</v>
      </c>
      <c r="J18" s="41">
        <f>AVERAGE('Charges statutaires'!J18,'Charges contractuels'!J18)</f>
        <v>60009.653296928358</v>
      </c>
      <c r="K18" s="41">
        <f>AVERAGE('Charges statutaires'!K18,'Charges contractuels'!K18)</f>
        <v>68628.663313053956</v>
      </c>
      <c r="L18" s="41">
        <f>AVERAGE('Charges statutaires'!L18,'Charges contractuels'!L18)</f>
        <v>63168.587444149947</v>
      </c>
      <c r="M18" s="41">
        <f>AVERAGE('Charges statutaires'!M18,'Charges contractuels'!M18)</f>
        <v>69168.412821214122</v>
      </c>
      <c r="N18" s="41">
        <f>AVERAGE('Charges statutaires'!N18,'Charges contractuels'!N18)</f>
        <v>69690.136767045784</v>
      </c>
      <c r="O18" s="41">
        <f>AVERAGE('Charges statutaires'!O18,'Charges contractuels'!O18)</f>
        <v>75689.962144109959</v>
      </c>
      <c r="P18" s="41">
        <f>AVERAGE('Charges statutaires'!P18,'Charges contractuels'!P18)</f>
        <v>77883.628732951067</v>
      </c>
      <c r="Q18" s="41">
        <f>AVERAGE('Charges statutaires'!Q18,'Charges contractuels'!Q18)</f>
        <v>77315.497442137668</v>
      </c>
      <c r="R18" s="41">
        <f>AVERAGE('Charges statutaires'!R18,'Charges contractuels'!R18)</f>
        <v>91680.514135680307</v>
      </c>
      <c r="S18" s="41">
        <f>AVERAGE('Charges statutaires'!S18,'Charges contractuels'!S18)</f>
        <v>91557.752491226129</v>
      </c>
      <c r="T18" s="41">
        <f>AVERAGE('Charges statutaires'!T18,'Charges contractuels'!T18)</f>
        <v>104505.0365343658</v>
      </c>
      <c r="U18" s="41">
        <f>AVERAGE('Charges statutaires'!U18,'Charges contractuels'!U18)</f>
        <v>98079.301814121936</v>
      </c>
      <c r="V18" s="41">
        <f>AVERAGE('Charges statutaires'!V18,'Charges contractuels'!V18)</f>
        <v>111026.58585726161</v>
      </c>
      <c r="W18" s="41">
        <f>AVERAGE('Charges statutaires'!W18,'Charges contractuels'!W18)</f>
        <v>112369.9728453836</v>
      </c>
      <c r="X18" s="41">
        <f>AVERAGE('Charges statutaires'!X18,'Charges contractuels'!X18)</f>
        <v>114310.78592387738</v>
      </c>
      <c r="Y18" s="41">
        <f>AVERAGE('Charges statutaires'!Y18,'Charges contractuels'!Y18)</f>
        <v>120269.62988499648</v>
      </c>
      <c r="Z18" s="41">
        <f>AVERAGE('Charges statutaires'!Z18,'Charges contractuels'!Z18)</f>
        <v>133386.63072771521</v>
      </c>
      <c r="AA18" s="41">
        <f>AVERAGE('Charges statutaires'!AA18,'Charges contractuels'!AA18)</f>
        <v>150342.65896724438</v>
      </c>
      <c r="AB18" s="41">
        <f>AVERAGE('Charges statutaires'!AB18,'Charges contractuels'!AB18)</f>
        <v>152855.22931797503</v>
      </c>
      <c r="AC18" s="41">
        <f>AVERAGE('Charges statutaires'!AC18,'Charges contractuels'!AC18)</f>
        <v>154796.0684826661</v>
      </c>
      <c r="AD18" s="41">
        <f>AVERAGE('Charges statutaires'!AD18,'Charges contractuels'!AD18)</f>
        <v>176995.42237780348</v>
      </c>
      <c r="AE18" s="41">
        <f>AVERAGE('Charges statutaires'!AE18,'Charges contractuels'!AE18)</f>
        <v>169340.47995498299</v>
      </c>
      <c r="AF18" s="41">
        <f>AVERAGE('Charges statutaires'!AF18,'Charges contractuels'!AF18)</f>
        <v>191539.83385012043</v>
      </c>
      <c r="AG18" s="3"/>
      <c r="AH18" s="3"/>
      <c r="AI18" s="3"/>
      <c r="AJ18" s="3"/>
    </row>
    <row r="19" spans="1:36" ht="19.5" customHeight="1">
      <c r="A19" s="51">
        <v>17</v>
      </c>
      <c r="B19" s="41">
        <f>AVERAGE('Charges statutaires'!B19,'Charges contractuels'!B19)</f>
        <v>42505.531473558687</v>
      </c>
      <c r="C19" s="41">
        <f>AVERAGE('Charges statutaires'!C19,'Charges contractuels'!C19)</f>
        <v>48587.930396950738</v>
      </c>
      <c r="D19" s="41">
        <f>AVERAGE('Charges statutaires'!D19,'Charges contractuels'!D19)</f>
        <v>51602.019737456445</v>
      </c>
      <c r="E19" s="41">
        <f>AVERAGE('Charges statutaires'!E19,'Charges contractuels'!E19)</f>
        <v>56309.691417879323</v>
      </c>
      <c r="F19" s="41">
        <f>AVERAGE('Charges statutaires'!F19,'Charges contractuels'!F19)</f>
        <v>50344.430252226513</v>
      </c>
      <c r="G19" s="41">
        <f>AVERAGE('Charges statutaires'!G19,'Charges contractuels'!G19)</f>
        <v>58722.664667350808</v>
      </c>
      <c r="H19" s="41">
        <f>AVERAGE('Charges statutaires'!H19,'Charges contractuels'!H19)</f>
        <v>65244.213990246644</v>
      </c>
      <c r="I19" s="41">
        <f>AVERAGE('Charges statutaires'!I19,'Charges contractuels'!I19)</f>
        <v>71560.464940457721</v>
      </c>
      <c r="J19" s="41">
        <f>AVERAGE('Charges statutaires'!J19,'Charges contractuels'!J19)</f>
        <v>61544.30428359221</v>
      </c>
      <c r="K19" s="41">
        <f>AVERAGE('Charges statutaires'!K19,'Charges contractuels'!K19)</f>
        <v>70163.314299717807</v>
      </c>
      <c r="L19" s="41">
        <f>AVERAGE('Charges statutaires'!L19,'Charges contractuels'!L19)</f>
        <v>64703.238430813799</v>
      </c>
      <c r="M19" s="41">
        <f>AVERAGE('Charges statutaires'!M19,'Charges contractuels'!M19)</f>
        <v>70703.063807877974</v>
      </c>
      <c r="N19" s="41">
        <f>AVERAGE('Charges statutaires'!N19,'Charges contractuels'!N19)</f>
        <v>71224.787753709636</v>
      </c>
      <c r="O19" s="41">
        <f>AVERAGE('Charges statutaires'!O19,'Charges contractuels'!O19)</f>
        <v>77224.613130773796</v>
      </c>
      <c r="P19" s="41">
        <f>AVERAGE('Charges statutaires'!P19,'Charges contractuels'!P19)</f>
        <v>79418.279719614919</v>
      </c>
      <c r="Q19" s="41">
        <f>AVERAGE('Charges statutaires'!Q19,'Charges contractuels'!Q19)</f>
        <v>79813.720384358021</v>
      </c>
      <c r="R19" s="41">
        <f>AVERAGE('Charges statutaires'!R19,'Charges contractuels'!R19)</f>
        <v>94178.737077900674</v>
      </c>
      <c r="S19" s="41">
        <f>AVERAGE('Charges statutaires'!S19,'Charges contractuels'!S19)</f>
        <v>94518.979349174799</v>
      </c>
      <c r="T19" s="41">
        <f>AVERAGE('Charges statutaires'!T19,'Charges contractuels'!T19)</f>
        <v>107003.25947658616</v>
      </c>
      <c r="U19" s="41">
        <f>AVERAGE('Charges statutaires'!U19,'Charges contractuels'!U19)</f>
        <v>101040.52867207061</v>
      </c>
      <c r="V19" s="41">
        <f>AVERAGE('Charges statutaires'!V19,'Charges contractuels'!V19)</f>
        <v>113524.80879948197</v>
      </c>
      <c r="W19" s="41">
        <f>AVERAGE('Charges statutaires'!W19,'Charges contractuels'!W19)</f>
        <v>115657.7728072256</v>
      </c>
      <c r="X19" s="41">
        <f>AVERAGE('Charges statutaires'!X19,'Charges contractuels'!X19)</f>
        <v>117598.58588571938</v>
      </c>
      <c r="Y19" s="41">
        <f>AVERAGE('Charges statutaires'!Y19,'Charges contractuels'!Y19)</f>
        <v>123557.42984683847</v>
      </c>
      <c r="Z19" s="41">
        <f>AVERAGE('Charges statutaires'!Z19,'Charges contractuels'!Z19)</f>
        <v>136674.43068955719</v>
      </c>
      <c r="AA19" s="41">
        <f>AVERAGE('Charges statutaires'!AA19,'Charges contractuels'!AA19)</f>
        <v>153630.45892908637</v>
      </c>
      <c r="AB19" s="41">
        <f>AVERAGE('Charges statutaires'!AB19,'Charges contractuels'!AB19)</f>
        <v>157050.5941697885</v>
      </c>
      <c r="AC19" s="41">
        <f>AVERAGE('Charges statutaires'!AC19,'Charges contractuels'!AC19)</f>
        <v>158991.43333447957</v>
      </c>
      <c r="AD19" s="41">
        <f>AVERAGE('Charges statutaires'!AD19,'Charges contractuels'!AD19)</f>
        <v>181190.78722961698</v>
      </c>
      <c r="AE19" s="41">
        <f>AVERAGE('Charges statutaires'!AE19,'Charges contractuels'!AE19)</f>
        <v>173535.84480679646</v>
      </c>
      <c r="AF19" s="41">
        <f>AVERAGE('Charges statutaires'!AF19,'Charges contractuels'!AF19)</f>
        <v>195735.19870193384</v>
      </c>
      <c r="AG19" s="3"/>
      <c r="AH19" s="3"/>
      <c r="AI19" s="3"/>
      <c r="AJ19" s="3"/>
    </row>
    <row r="20" spans="1:36" ht="19.5" customHeight="1">
      <c r="A20" s="51">
        <v>18</v>
      </c>
      <c r="B20" s="41">
        <f>AVERAGE('Charges statutaires'!B20,'Charges contractuels'!B20)</f>
        <v>43158.677681345347</v>
      </c>
      <c r="C20" s="41">
        <f>AVERAGE('Charges statutaires'!C20,'Charges contractuels'!C20)</f>
        <v>49241.076604737405</v>
      </c>
      <c r="D20" s="41">
        <f>AVERAGE('Charges statutaires'!D20,'Charges contractuels'!D20)</f>
        <v>52255.165945243112</v>
      </c>
      <c r="E20" s="41">
        <f>AVERAGE('Charges statutaires'!E20,'Charges contractuels'!E20)</f>
        <v>56962.83762566599</v>
      </c>
      <c r="F20" s="41">
        <f>AVERAGE('Charges statutaires'!F20,'Charges contractuels'!F20)</f>
        <v>50997.576460013181</v>
      </c>
      <c r="G20" s="41">
        <f>AVERAGE('Charges statutaires'!G20,'Charges contractuels'!G20)</f>
        <v>59375.810875137482</v>
      </c>
      <c r="H20" s="41">
        <f>AVERAGE('Charges statutaires'!H20,'Charges contractuels'!H20)</f>
        <v>65897.360198033304</v>
      </c>
      <c r="I20" s="41">
        <f>AVERAGE('Charges statutaires'!I20,'Charges contractuels'!I20)</f>
        <v>72213.611148244381</v>
      </c>
      <c r="J20" s="41">
        <f>AVERAGE('Charges statutaires'!J20,'Charges contractuels'!J20)</f>
        <v>62197.45049137887</v>
      </c>
      <c r="K20" s="41">
        <f>AVERAGE('Charges statutaires'!K20,'Charges contractuels'!K20)</f>
        <v>70816.460507504467</v>
      </c>
      <c r="L20" s="41">
        <f>AVERAGE('Charges statutaires'!L20,'Charges contractuels'!L20)</f>
        <v>65356.384638600466</v>
      </c>
      <c r="M20" s="41">
        <f>AVERAGE('Charges statutaires'!M20,'Charges contractuels'!M20)</f>
        <v>71356.210015664634</v>
      </c>
      <c r="N20" s="41">
        <f>AVERAGE('Charges statutaires'!N20,'Charges contractuels'!N20)</f>
        <v>71877.93396149631</v>
      </c>
      <c r="O20" s="41">
        <f>AVERAGE('Charges statutaires'!O20,'Charges contractuels'!O20)</f>
        <v>77877.75933856047</v>
      </c>
      <c r="P20" s="41">
        <f>AVERAGE('Charges statutaires'!P20,'Charges contractuels'!P20)</f>
        <v>80071.425927401579</v>
      </c>
      <c r="Q20" s="41">
        <f>AVERAGE('Charges statutaires'!Q20,'Charges contractuels'!Q20)</f>
        <v>80466.866592144695</v>
      </c>
      <c r="R20" s="41">
        <f>AVERAGE('Charges statutaires'!R20,'Charges contractuels'!R20)</f>
        <v>94831.883285687334</v>
      </c>
      <c r="S20" s="41">
        <f>AVERAGE('Charges statutaires'!S20,'Charges contractuels'!S20)</f>
        <v>95172.125556961444</v>
      </c>
      <c r="T20" s="41">
        <f>AVERAGE('Charges statutaires'!T20,'Charges contractuels'!T20)</f>
        <v>107656.40568437282</v>
      </c>
      <c r="U20" s="41">
        <f>AVERAGE('Charges statutaires'!U20,'Charges contractuels'!U20)</f>
        <v>101693.67487985725</v>
      </c>
      <c r="V20" s="41">
        <f>AVERAGE('Charges statutaires'!V20,'Charges contractuels'!V20)</f>
        <v>114177.95500726863</v>
      </c>
      <c r="W20" s="41">
        <f>AVERAGE('Charges statutaires'!W20,'Charges contractuels'!W20)</f>
        <v>116310.91901501226</v>
      </c>
      <c r="X20" s="41">
        <f>AVERAGE('Charges statutaires'!X20,'Charges contractuels'!X20)</f>
        <v>118251.73209350603</v>
      </c>
      <c r="Y20" s="41">
        <f>AVERAGE('Charges statutaires'!Y20,'Charges contractuels'!Y20)</f>
        <v>124210.57605462513</v>
      </c>
      <c r="Z20" s="41">
        <f>AVERAGE('Charges statutaires'!Z20,'Charges contractuels'!Z20)</f>
        <v>137327.57689734385</v>
      </c>
      <c r="AA20" s="41">
        <f>AVERAGE('Charges statutaires'!AA20,'Charges contractuels'!AA20)</f>
        <v>154283.60513687303</v>
      </c>
      <c r="AB20" s="41">
        <f>AVERAGE('Charges statutaires'!AB20,'Charges contractuels'!AB20)</f>
        <v>157703.74037757516</v>
      </c>
      <c r="AC20" s="41">
        <f>AVERAGE('Charges statutaires'!AC20,'Charges contractuels'!AC20)</f>
        <v>159644.5795422662</v>
      </c>
      <c r="AD20" s="41">
        <f>AVERAGE('Charges statutaires'!AD20,'Charges contractuels'!AD20)</f>
        <v>181843.93343740364</v>
      </c>
      <c r="AE20" s="41">
        <f>AVERAGE('Charges statutaires'!AE20,'Charges contractuels'!AE20)</f>
        <v>174188.99101458315</v>
      </c>
      <c r="AF20" s="41">
        <f>AVERAGE('Charges statutaires'!AF20,'Charges contractuels'!AF20)</f>
        <v>196388.34490972053</v>
      </c>
      <c r="AG20" s="3"/>
      <c r="AH20" s="3"/>
      <c r="AI20" s="3"/>
      <c r="AJ20" s="3"/>
    </row>
    <row r="21" spans="1:36" ht="19.5" customHeight="1">
      <c r="A21" s="51">
        <v>19</v>
      </c>
      <c r="B21" s="41">
        <f>AVERAGE('Charges statutaires'!B21,'Charges contractuels'!B21)</f>
        <v>43854.605252690206</v>
      </c>
      <c r="C21" s="41">
        <f>AVERAGE('Charges statutaires'!C21,'Charges contractuels'!C21)</f>
        <v>49937.004176082264</v>
      </c>
      <c r="D21" s="41">
        <f>AVERAGE('Charges statutaires'!D21,'Charges contractuels'!D21)</f>
        <v>52951.093516587971</v>
      </c>
      <c r="E21" s="41">
        <f>AVERAGE('Charges statutaires'!E21,'Charges contractuels'!E21)</f>
        <v>57658.765197010849</v>
      </c>
      <c r="F21" s="41">
        <f>AVERAGE('Charges statutaires'!F21,'Charges contractuels'!F21)</f>
        <v>52624.31172311632</v>
      </c>
      <c r="G21" s="41">
        <f>AVERAGE('Charges statutaires'!G21,'Charges contractuels'!G21)</f>
        <v>61002.546138240614</v>
      </c>
      <c r="H21" s="41">
        <f>AVERAGE('Charges statutaires'!H21,'Charges contractuels'!H21)</f>
        <v>67524.095461136458</v>
      </c>
      <c r="I21" s="41">
        <f>AVERAGE('Charges statutaires'!I21,'Charges contractuels'!I21)</f>
        <v>73840.34641134752</v>
      </c>
      <c r="J21" s="41">
        <f>AVERAGE('Charges statutaires'!J21,'Charges contractuels'!J21)</f>
        <v>63732.101478042736</v>
      </c>
      <c r="K21" s="41">
        <f>AVERAGE('Charges statutaires'!K21,'Charges contractuels'!K21)</f>
        <v>72351.111494168319</v>
      </c>
      <c r="L21" s="41">
        <f>AVERAGE('Charges statutaires'!L21,'Charges contractuels'!L21)</f>
        <v>66891.035625264311</v>
      </c>
      <c r="M21" s="41">
        <f>AVERAGE('Charges statutaires'!M21,'Charges contractuels'!M21)</f>
        <v>72890.861002328485</v>
      </c>
      <c r="N21" s="41">
        <f>AVERAGE('Charges statutaires'!N21,'Charges contractuels'!N21)</f>
        <v>73412.584948160162</v>
      </c>
      <c r="O21" s="41">
        <f>AVERAGE('Charges statutaires'!O21,'Charges contractuels'!O21)</f>
        <v>79412.410325224308</v>
      </c>
      <c r="P21" s="41">
        <f>AVERAGE('Charges statutaires'!P21,'Charges contractuels'!P21)</f>
        <v>81606.07691406543</v>
      </c>
      <c r="Q21" s="41">
        <f>AVERAGE('Charges statutaires'!Q21,'Charges contractuels'!Q21)</f>
        <v>82965.089534365048</v>
      </c>
      <c r="R21" s="41">
        <f>AVERAGE('Charges statutaires'!R21,'Charges contractuels'!R21)</f>
        <v>97330.106227907672</v>
      </c>
      <c r="S21" s="41">
        <f>AVERAGE('Charges statutaires'!S21,'Charges contractuels'!S21)</f>
        <v>98133.352414910099</v>
      </c>
      <c r="T21" s="41">
        <f>AVERAGE('Charges statutaires'!T21,'Charges contractuels'!T21)</f>
        <v>110154.62862659316</v>
      </c>
      <c r="U21" s="41">
        <f>AVERAGE('Charges statutaires'!U21,'Charges contractuels'!U21)</f>
        <v>104654.90173780592</v>
      </c>
      <c r="V21" s="41">
        <f>AVERAGE('Charges statutaires'!V21,'Charges contractuels'!V21)</f>
        <v>116676.17794948898</v>
      </c>
      <c r="W21" s="41">
        <f>AVERAGE('Charges statutaires'!W21,'Charges contractuels'!W21)</f>
        <v>119598.71897685426</v>
      </c>
      <c r="X21" s="41">
        <f>AVERAGE('Charges statutaires'!X21,'Charges contractuels'!X21)</f>
        <v>121539.53205534804</v>
      </c>
      <c r="Y21" s="41">
        <f>AVERAGE('Charges statutaires'!Y21,'Charges contractuels'!Y21)</f>
        <v>127498.37601646713</v>
      </c>
      <c r="Z21" s="41">
        <f>AVERAGE('Charges statutaires'!Z21,'Charges contractuels'!Z21)</f>
        <v>140615.37685918587</v>
      </c>
      <c r="AA21" s="41">
        <f>AVERAGE('Charges statutaires'!AA21,'Charges contractuels'!AA21)</f>
        <v>157571.40509871501</v>
      </c>
      <c r="AB21" s="41">
        <f>AVERAGE('Charges statutaires'!AB21,'Charges contractuels'!AB21)</f>
        <v>161899.1052293886</v>
      </c>
      <c r="AC21" s="41">
        <f>AVERAGE('Charges statutaires'!AC21,'Charges contractuels'!AC21)</f>
        <v>163839.94439407968</v>
      </c>
      <c r="AD21" s="41">
        <f>AVERAGE('Charges statutaires'!AD21,'Charges contractuels'!AD21)</f>
        <v>186039.29828921711</v>
      </c>
      <c r="AE21" s="41">
        <f>AVERAGE('Charges statutaires'!AE21,'Charges contractuels'!AE21)</f>
        <v>178384.35586639663</v>
      </c>
      <c r="AF21" s="41">
        <f>AVERAGE('Charges statutaires'!AF21,'Charges contractuels'!AF21)</f>
        <v>200583.709761534</v>
      </c>
      <c r="AG21" s="3"/>
      <c r="AH21" s="3"/>
      <c r="AI21" s="3"/>
      <c r="AJ21" s="3"/>
    </row>
    <row r="22" spans="1:36" ht="19.5" customHeight="1">
      <c r="A22" s="51">
        <v>20</v>
      </c>
      <c r="B22" s="41">
        <f>AVERAGE('Charges statutaires'!B22,'Charges contractuels'!B22)</f>
        <v>43854.605252690206</v>
      </c>
      <c r="C22" s="41">
        <f>AVERAGE('Charges statutaires'!C22,'Charges contractuels'!C22)</f>
        <v>49937.004176082264</v>
      </c>
      <c r="D22" s="41">
        <f>AVERAGE('Charges statutaires'!D22,'Charges contractuels'!D22)</f>
        <v>52951.093516587971</v>
      </c>
      <c r="E22" s="41">
        <f>AVERAGE('Charges statutaires'!E22,'Charges contractuels'!E22)</f>
        <v>57658.765197010849</v>
      </c>
      <c r="F22" s="41">
        <f>AVERAGE('Charges statutaires'!F22,'Charges contractuels'!F22)</f>
        <v>52624.31172311632</v>
      </c>
      <c r="G22" s="41">
        <f>AVERAGE('Charges statutaires'!G22,'Charges contractuels'!G22)</f>
        <v>61002.546138240614</v>
      </c>
      <c r="H22" s="41">
        <f>AVERAGE('Charges statutaires'!H22,'Charges contractuels'!H22)</f>
        <v>67524.095461136458</v>
      </c>
      <c r="I22" s="41">
        <f>AVERAGE('Charges statutaires'!I22,'Charges contractuels'!I22)</f>
        <v>73840.34641134752</v>
      </c>
      <c r="J22" s="41">
        <f>AVERAGE('Charges statutaires'!J22,'Charges contractuels'!J22)</f>
        <v>63732.101478042736</v>
      </c>
      <c r="K22" s="41">
        <f>AVERAGE('Charges statutaires'!K22,'Charges contractuels'!K22)</f>
        <v>72351.111494168319</v>
      </c>
      <c r="L22" s="41">
        <f>AVERAGE('Charges statutaires'!L22,'Charges contractuels'!L22)</f>
        <v>66891.035625264311</v>
      </c>
      <c r="M22" s="41">
        <f>AVERAGE('Charges statutaires'!M22,'Charges contractuels'!M22)</f>
        <v>72890.861002328485</v>
      </c>
      <c r="N22" s="41">
        <f>AVERAGE('Charges statutaires'!N22,'Charges contractuels'!N22)</f>
        <v>73412.584948160162</v>
      </c>
      <c r="O22" s="41">
        <f>AVERAGE('Charges statutaires'!O22,'Charges contractuels'!O22)</f>
        <v>79412.410325224308</v>
      </c>
      <c r="P22" s="41">
        <f>AVERAGE('Charges statutaires'!P22,'Charges contractuels'!P22)</f>
        <v>81606.07691406543</v>
      </c>
      <c r="Q22" s="41">
        <f>AVERAGE('Charges statutaires'!Q22,'Charges contractuels'!Q22)</f>
        <v>82965.089534365048</v>
      </c>
      <c r="R22" s="41">
        <f>AVERAGE('Charges statutaires'!R22,'Charges contractuels'!R22)</f>
        <v>97330.106227907672</v>
      </c>
      <c r="S22" s="41">
        <f>AVERAGE('Charges statutaires'!S22,'Charges contractuels'!S22)</f>
        <v>98133.352414910099</v>
      </c>
      <c r="T22" s="41">
        <f>AVERAGE('Charges statutaires'!T22,'Charges contractuels'!T22)</f>
        <v>110154.62862659316</v>
      </c>
      <c r="U22" s="41">
        <f>AVERAGE('Charges statutaires'!U22,'Charges contractuels'!U22)</f>
        <v>104654.90173780592</v>
      </c>
      <c r="V22" s="41">
        <f>AVERAGE('Charges statutaires'!V22,'Charges contractuels'!V22)</f>
        <v>116676.17794948898</v>
      </c>
      <c r="W22" s="41">
        <f>AVERAGE('Charges statutaires'!W22,'Charges contractuels'!W22)</f>
        <v>119598.71897685426</v>
      </c>
      <c r="X22" s="41">
        <f>AVERAGE('Charges statutaires'!X22,'Charges contractuels'!X22)</f>
        <v>121539.53205534804</v>
      </c>
      <c r="Y22" s="41">
        <f>AVERAGE('Charges statutaires'!Y22,'Charges contractuels'!Y22)</f>
        <v>127498.37601646713</v>
      </c>
      <c r="Z22" s="41">
        <f>AVERAGE('Charges statutaires'!Z22,'Charges contractuels'!Z22)</f>
        <v>140615.37685918587</v>
      </c>
      <c r="AA22" s="41">
        <f>AVERAGE('Charges statutaires'!AA22,'Charges contractuels'!AA22)</f>
        <v>157571.40509871501</v>
      </c>
      <c r="AB22" s="41">
        <f>AVERAGE('Charges statutaires'!AB22,'Charges contractuels'!AB22)</f>
        <v>161899.1052293886</v>
      </c>
      <c r="AC22" s="41">
        <f>AVERAGE('Charges statutaires'!AC22,'Charges contractuels'!AC22)</f>
        <v>163839.94439407968</v>
      </c>
      <c r="AD22" s="41">
        <f>AVERAGE('Charges statutaires'!AD22,'Charges contractuels'!AD22)</f>
        <v>186039.29828921711</v>
      </c>
      <c r="AE22" s="41">
        <f>AVERAGE('Charges statutaires'!AE22,'Charges contractuels'!AE22)</f>
        <v>178384.35586639663</v>
      </c>
      <c r="AF22" s="41">
        <f>AVERAGE('Charges statutaires'!AF22,'Charges contractuels'!AF22)</f>
        <v>200583.709761534</v>
      </c>
      <c r="AG22" s="3"/>
      <c r="AH22" s="3"/>
      <c r="AI22" s="3"/>
      <c r="AJ22" s="3"/>
    </row>
    <row r="23" spans="1:36" ht="19.5" customHeight="1">
      <c r="A23" s="51">
        <v>21</v>
      </c>
      <c r="B23" s="41">
        <f>AVERAGE('Charges statutaires'!B23,'Charges contractuels'!B23)</f>
        <v>44550.532824035072</v>
      </c>
      <c r="C23" s="41">
        <f>AVERAGE('Charges statutaires'!C23,'Charges contractuels'!C23)</f>
        <v>50632.931747427123</v>
      </c>
      <c r="D23" s="41">
        <f>AVERAGE('Charges statutaires'!D23,'Charges contractuels'!D23)</f>
        <v>53647.02108793283</v>
      </c>
      <c r="E23" s="41">
        <f>AVERAGE('Charges statutaires'!E23,'Charges contractuels'!E23)</f>
        <v>58354.692768355701</v>
      </c>
      <c r="F23" s="41">
        <f>AVERAGE('Charges statutaires'!F23,'Charges contractuels'!F23)</f>
        <v>54251.046986219444</v>
      </c>
      <c r="G23" s="41">
        <f>AVERAGE('Charges statutaires'!G23,'Charges contractuels'!G23)</f>
        <v>62629.281401343746</v>
      </c>
      <c r="H23" s="41">
        <f>AVERAGE('Charges statutaires'!H23,'Charges contractuels'!H23)</f>
        <v>69150.830724239582</v>
      </c>
      <c r="I23" s="41">
        <f>AVERAGE('Charges statutaires'!I23,'Charges contractuels'!I23)</f>
        <v>75467.081674450659</v>
      </c>
      <c r="J23" s="41">
        <f>AVERAGE('Charges statutaires'!J23,'Charges contractuels'!J23)</f>
        <v>65266.752464706573</v>
      </c>
      <c r="K23" s="41">
        <f>AVERAGE('Charges statutaires'!K23,'Charges contractuels'!K23)</f>
        <v>73885.762480832171</v>
      </c>
      <c r="L23" s="41">
        <f>AVERAGE('Charges statutaires'!L23,'Charges contractuels'!L23)</f>
        <v>68425.686611928162</v>
      </c>
      <c r="M23" s="41">
        <f>AVERAGE('Charges statutaires'!M23,'Charges contractuels'!M23)</f>
        <v>74425.511988992337</v>
      </c>
      <c r="N23" s="41">
        <f>AVERAGE('Charges statutaires'!N23,'Charges contractuels'!N23)</f>
        <v>74947.235934823984</v>
      </c>
      <c r="O23" s="41">
        <f>AVERAGE('Charges statutaires'!O23,'Charges contractuels'!O23)</f>
        <v>80947.061311888159</v>
      </c>
      <c r="P23" s="41">
        <f>AVERAGE('Charges statutaires'!P23,'Charges contractuels'!P23)</f>
        <v>83140.727900729267</v>
      </c>
      <c r="Q23" s="41">
        <f>AVERAGE('Charges statutaires'!Q23,'Charges contractuels'!Q23)</f>
        <v>85463.312476585401</v>
      </c>
      <c r="R23" s="41">
        <f>AVERAGE('Charges statutaires'!R23,'Charges contractuels'!R23)</f>
        <v>99828.32917012804</v>
      </c>
      <c r="S23" s="41">
        <f>AVERAGE('Charges statutaires'!S23,'Charges contractuels'!S23)</f>
        <v>101094.57927285877</v>
      </c>
      <c r="T23" s="41">
        <f>AVERAGE('Charges statutaires'!T23,'Charges contractuels'!T23)</f>
        <v>112652.85156881352</v>
      </c>
      <c r="U23" s="41">
        <f>AVERAGE('Charges statutaires'!U23,'Charges contractuels'!U23)</f>
        <v>107616.12859575459</v>
      </c>
      <c r="V23" s="41">
        <f>AVERAGE('Charges statutaires'!V23,'Charges contractuels'!V23)</f>
        <v>119174.40089170933</v>
      </c>
      <c r="W23" s="41">
        <f>AVERAGE('Charges statutaires'!W23,'Charges contractuels'!W23)</f>
        <v>122886.51893869624</v>
      </c>
      <c r="X23" s="41">
        <f>AVERAGE('Charges statutaires'!X23,'Charges contractuels'!X23)</f>
        <v>124827.33201719004</v>
      </c>
      <c r="Y23" s="41">
        <f>AVERAGE('Charges statutaires'!Y23,'Charges contractuels'!Y23)</f>
        <v>130786.17597830913</v>
      </c>
      <c r="Z23" s="41">
        <f>AVERAGE('Charges statutaires'!Z23,'Charges contractuels'!Z23)</f>
        <v>143903.17682102785</v>
      </c>
      <c r="AA23" s="41">
        <f>AVERAGE('Charges statutaires'!AA23,'Charges contractuels'!AA23)</f>
        <v>160859.205060557</v>
      </c>
      <c r="AB23" s="41">
        <f>AVERAGE('Charges statutaires'!AB23,'Charges contractuels'!AB23)</f>
        <v>166094.47008120207</v>
      </c>
      <c r="AC23" s="41">
        <f>AVERAGE('Charges statutaires'!AC23,'Charges contractuels'!AC23)</f>
        <v>168035.30924589315</v>
      </c>
      <c r="AD23" s="41">
        <f>AVERAGE('Charges statutaires'!AD23,'Charges contractuels'!AD23)</f>
        <v>190234.66314103059</v>
      </c>
      <c r="AE23" s="41">
        <f>AVERAGE('Charges statutaires'!AE23,'Charges contractuels'!AE23)</f>
        <v>182579.7207182101</v>
      </c>
      <c r="AF23" s="41">
        <f>AVERAGE('Charges statutaires'!AF23,'Charges contractuels'!AF23)</f>
        <v>204779.07461334753</v>
      </c>
      <c r="AG23" s="3"/>
      <c r="AH23" s="3"/>
      <c r="AI23" s="3"/>
      <c r="AJ23" s="3"/>
    </row>
    <row r="24" spans="1:36" ht="19.5" customHeight="1">
      <c r="A24" s="51">
        <v>22</v>
      </c>
      <c r="B24" s="41">
        <f>AVERAGE('Charges statutaires'!B24,'Charges contractuels'!B24)</f>
        <v>44550.532824035072</v>
      </c>
      <c r="C24" s="41">
        <f>AVERAGE('Charges statutaires'!C24,'Charges contractuels'!C24)</f>
        <v>50632.931747427123</v>
      </c>
      <c r="D24" s="41">
        <f>AVERAGE('Charges statutaires'!D24,'Charges contractuels'!D24)</f>
        <v>53647.02108793283</v>
      </c>
      <c r="E24" s="41">
        <f>AVERAGE('Charges statutaires'!E24,'Charges contractuels'!E24)</f>
        <v>58354.692768355701</v>
      </c>
      <c r="F24" s="41">
        <f>AVERAGE('Charges statutaires'!F24,'Charges contractuels'!F24)</f>
        <v>54251.046986219444</v>
      </c>
      <c r="G24" s="41">
        <f>AVERAGE('Charges statutaires'!G24,'Charges contractuels'!G24)</f>
        <v>62629.281401343746</v>
      </c>
      <c r="H24" s="41">
        <f>AVERAGE('Charges statutaires'!H24,'Charges contractuels'!H24)</f>
        <v>69150.830724239582</v>
      </c>
      <c r="I24" s="41">
        <f>AVERAGE('Charges statutaires'!I24,'Charges contractuels'!I24)</f>
        <v>75467.081674450659</v>
      </c>
      <c r="J24" s="41">
        <f>AVERAGE('Charges statutaires'!J24,'Charges contractuels'!J24)</f>
        <v>65266.752464706573</v>
      </c>
      <c r="K24" s="41">
        <f>AVERAGE('Charges statutaires'!K24,'Charges contractuels'!K24)</f>
        <v>73885.762480832171</v>
      </c>
      <c r="L24" s="41">
        <f>AVERAGE('Charges statutaires'!L24,'Charges contractuels'!L24)</f>
        <v>68425.686611928162</v>
      </c>
      <c r="M24" s="41">
        <f>AVERAGE('Charges statutaires'!M24,'Charges contractuels'!M24)</f>
        <v>74425.511988992337</v>
      </c>
      <c r="N24" s="41">
        <f>AVERAGE('Charges statutaires'!N24,'Charges contractuels'!N24)</f>
        <v>74947.235934823984</v>
      </c>
      <c r="O24" s="41">
        <f>AVERAGE('Charges statutaires'!O24,'Charges contractuels'!O24)</f>
        <v>80947.061311888159</v>
      </c>
      <c r="P24" s="41">
        <f>AVERAGE('Charges statutaires'!P24,'Charges contractuels'!P24)</f>
        <v>83140.727900729267</v>
      </c>
      <c r="Q24" s="41">
        <f>AVERAGE('Charges statutaires'!Q24,'Charges contractuels'!Q24)</f>
        <v>85463.312476585401</v>
      </c>
      <c r="R24" s="41">
        <f>AVERAGE('Charges statutaires'!R24,'Charges contractuels'!R24)</f>
        <v>99828.32917012804</v>
      </c>
      <c r="S24" s="41">
        <f>AVERAGE('Charges statutaires'!S24,'Charges contractuels'!S24)</f>
        <v>101094.57927285877</v>
      </c>
      <c r="T24" s="41">
        <f>AVERAGE('Charges statutaires'!T24,'Charges contractuels'!T24)</f>
        <v>112652.85156881352</v>
      </c>
      <c r="U24" s="41">
        <f>AVERAGE('Charges statutaires'!U24,'Charges contractuels'!U24)</f>
        <v>107616.12859575459</v>
      </c>
      <c r="V24" s="41">
        <f>AVERAGE('Charges statutaires'!V24,'Charges contractuels'!V24)</f>
        <v>119174.40089170933</v>
      </c>
      <c r="W24" s="41">
        <f>AVERAGE('Charges statutaires'!W24,'Charges contractuels'!W24)</f>
        <v>122886.51893869624</v>
      </c>
      <c r="X24" s="41">
        <f>AVERAGE('Charges statutaires'!X24,'Charges contractuels'!X24)</f>
        <v>124827.33201719004</v>
      </c>
      <c r="Y24" s="41">
        <f>AVERAGE('Charges statutaires'!Y24,'Charges contractuels'!Y24)</f>
        <v>130786.17597830913</v>
      </c>
      <c r="Z24" s="41">
        <f>AVERAGE('Charges statutaires'!Z24,'Charges contractuels'!Z24)</f>
        <v>143903.17682102785</v>
      </c>
      <c r="AA24" s="41">
        <f>AVERAGE('Charges statutaires'!AA24,'Charges contractuels'!AA24)</f>
        <v>160859.205060557</v>
      </c>
      <c r="AB24" s="41">
        <f>AVERAGE('Charges statutaires'!AB24,'Charges contractuels'!AB24)</f>
        <v>166094.47008120207</v>
      </c>
      <c r="AC24" s="41">
        <f>AVERAGE('Charges statutaires'!AC24,'Charges contractuels'!AC24)</f>
        <v>168035.30924589315</v>
      </c>
      <c r="AD24" s="41">
        <f>AVERAGE('Charges statutaires'!AD24,'Charges contractuels'!AD24)</f>
        <v>190234.66314103059</v>
      </c>
      <c r="AE24" s="41">
        <f>AVERAGE('Charges statutaires'!AE24,'Charges contractuels'!AE24)</f>
        <v>182579.7207182101</v>
      </c>
      <c r="AF24" s="41">
        <f>AVERAGE('Charges statutaires'!AF24,'Charges contractuels'!AF24)</f>
        <v>204779.07461334753</v>
      </c>
      <c r="AG24" s="3"/>
      <c r="AH24" s="3"/>
      <c r="AI24" s="3"/>
      <c r="AJ24" s="3"/>
    </row>
    <row r="25" spans="1:36" ht="19.5" customHeight="1">
      <c r="A25" s="51">
        <v>23</v>
      </c>
      <c r="B25" s="41">
        <f>AVERAGE('Charges statutaires'!B25,'Charges contractuels'!B25)</f>
        <v>44347.645113401173</v>
      </c>
      <c r="C25" s="41">
        <f>AVERAGE('Charges statutaires'!C25,'Charges contractuels'!C25)</f>
        <v>50430.019065540182</v>
      </c>
      <c r="D25" s="41">
        <f>AVERAGE('Charges statutaires'!D25,'Charges contractuels'!D25)</f>
        <v>54342.948659277681</v>
      </c>
      <c r="E25" s="41">
        <f>AVERAGE('Charges statutaires'!E25,'Charges contractuels'!E25)</f>
        <v>59050.620339700559</v>
      </c>
      <c r="F25" s="41">
        <f>AVERAGE('Charges statutaires'!F25,'Charges contractuels'!F25)</f>
        <v>55877.782249322583</v>
      </c>
      <c r="G25" s="41">
        <f>AVERAGE('Charges statutaires'!G25,'Charges contractuels'!G25)</f>
        <v>64256.016664446885</v>
      </c>
      <c r="H25" s="41">
        <f>AVERAGE('Charges statutaires'!H25,'Charges contractuels'!H25)</f>
        <v>70777.565987342707</v>
      </c>
      <c r="I25" s="41">
        <f>AVERAGE('Charges statutaires'!I25,'Charges contractuels'!I25)</f>
        <v>77093.816937553784</v>
      </c>
      <c r="J25" s="41">
        <f>AVERAGE('Charges statutaires'!J25,'Charges contractuels'!J25)</f>
        <v>66801.403451370425</v>
      </c>
      <c r="K25" s="41">
        <f>AVERAGE('Charges statutaires'!K25,'Charges contractuels'!K25)</f>
        <v>75420.413467496022</v>
      </c>
      <c r="L25" s="41">
        <f>AVERAGE('Charges statutaires'!L25,'Charges contractuels'!L25)</f>
        <v>69960.337598592014</v>
      </c>
      <c r="M25" s="41">
        <f>AVERAGE('Charges statutaires'!M25,'Charges contractuels'!M25)</f>
        <v>75960.162975656174</v>
      </c>
      <c r="N25" s="41">
        <f>AVERAGE('Charges statutaires'!N25,'Charges contractuels'!N25)</f>
        <v>76481.886921487836</v>
      </c>
      <c r="O25" s="41">
        <f>AVERAGE('Charges statutaires'!O25,'Charges contractuels'!O25)</f>
        <v>82481.712298552011</v>
      </c>
      <c r="P25" s="41">
        <f>AVERAGE('Charges statutaires'!P25,'Charges contractuels'!P25)</f>
        <v>84675.378887393119</v>
      </c>
      <c r="Q25" s="41">
        <f>AVERAGE('Charges statutaires'!Q25,'Charges contractuels'!Q25)</f>
        <v>87961.535418805754</v>
      </c>
      <c r="R25" s="41">
        <f>AVERAGE('Charges statutaires'!R25,'Charges contractuels'!R25)</f>
        <v>102326.55211234838</v>
      </c>
      <c r="S25" s="41">
        <f>AVERAGE('Charges statutaires'!S25,'Charges contractuels'!S25)</f>
        <v>104055.80613080742</v>
      </c>
      <c r="T25" s="41">
        <f>AVERAGE('Charges statutaires'!T25,'Charges contractuels'!T25)</f>
        <v>115151.07451103386</v>
      </c>
      <c r="U25" s="41">
        <f>AVERAGE('Charges statutaires'!U25,'Charges contractuels'!U25)</f>
        <v>110577.35545370325</v>
      </c>
      <c r="V25" s="41">
        <f>AVERAGE('Charges statutaires'!V25,'Charges contractuels'!V25)</f>
        <v>121672.62383392968</v>
      </c>
      <c r="W25" s="41">
        <f>AVERAGE('Charges statutaires'!W25,'Charges contractuels'!W25)</f>
        <v>126174.31890053826</v>
      </c>
      <c r="X25" s="41">
        <f>AVERAGE('Charges statutaires'!X25,'Charges contractuels'!X25)</f>
        <v>128115.13197903204</v>
      </c>
      <c r="Y25" s="41">
        <f>AVERAGE('Charges statutaires'!Y25,'Charges contractuels'!Y25)</f>
        <v>134073.97594015111</v>
      </c>
      <c r="Z25" s="41">
        <f>AVERAGE('Charges statutaires'!Z25,'Charges contractuels'!Z25)</f>
        <v>147190.97678286984</v>
      </c>
      <c r="AA25" s="41">
        <f>AVERAGE('Charges statutaires'!AA25,'Charges contractuels'!AA25)</f>
        <v>164147.00502239901</v>
      </c>
      <c r="AB25" s="41">
        <f>AVERAGE('Charges statutaires'!AB25,'Charges contractuels'!AB25)</f>
        <v>170289.83493301555</v>
      </c>
      <c r="AC25" s="41">
        <f>AVERAGE('Charges statutaires'!AC25,'Charges contractuels'!AC25)</f>
        <v>172230.67409770662</v>
      </c>
      <c r="AD25" s="41">
        <f>AVERAGE('Charges statutaires'!AD25,'Charges contractuels'!AD25)</f>
        <v>194430.02799284403</v>
      </c>
      <c r="AE25" s="41">
        <f>AVERAGE('Charges statutaires'!AE25,'Charges contractuels'!AE25)</f>
        <v>186775.08557002357</v>
      </c>
      <c r="AF25" s="41">
        <f>AVERAGE('Charges statutaires'!AF25,'Charges contractuels'!AF25)</f>
        <v>208974.43946516101</v>
      </c>
      <c r="AG25" s="3"/>
      <c r="AH25" s="3"/>
      <c r="AI25" s="3"/>
      <c r="AJ25" s="3"/>
    </row>
    <row r="26" spans="1:36" ht="19.5" customHeight="1">
      <c r="A26" s="51">
        <v>24</v>
      </c>
      <c r="B26" s="41">
        <f>AVERAGE('Charges statutaires'!B26,'Charges contractuels'!B26)</f>
        <v>45000.791321187848</v>
      </c>
      <c r="C26" s="41">
        <f>AVERAGE('Charges statutaires'!C26,'Charges contractuels'!C26)</f>
        <v>51083.165273326857</v>
      </c>
      <c r="D26" s="41">
        <f>AVERAGE('Charges statutaires'!D26,'Charges contractuels'!D26)</f>
        <v>54996.094867064356</v>
      </c>
      <c r="E26" s="41">
        <f>AVERAGE('Charges statutaires'!E26,'Charges contractuels'!E26)</f>
        <v>59703.766547487234</v>
      </c>
      <c r="F26" s="41">
        <f>AVERAGE('Charges statutaires'!F26,'Charges contractuels'!F26)</f>
        <v>56530.928457109243</v>
      </c>
      <c r="G26" s="41">
        <f>AVERAGE('Charges statutaires'!G26,'Charges contractuels'!G26)</f>
        <v>64909.162872233544</v>
      </c>
      <c r="H26" s="41">
        <f>AVERAGE('Charges statutaires'!H26,'Charges contractuels'!H26)</f>
        <v>71430.712195129381</v>
      </c>
      <c r="I26" s="41">
        <f>AVERAGE('Charges statutaires'!I26,'Charges contractuels'!I26)</f>
        <v>77746.963145340458</v>
      </c>
      <c r="J26" s="41">
        <f>AVERAGE('Charges statutaires'!J26,'Charges contractuels'!J26)</f>
        <v>67454.549659157085</v>
      </c>
      <c r="K26" s="41">
        <f>AVERAGE('Charges statutaires'!K26,'Charges contractuels'!K26)</f>
        <v>76073.559675282682</v>
      </c>
      <c r="L26" s="41">
        <f>AVERAGE('Charges statutaires'!L26,'Charges contractuels'!L26)</f>
        <v>70613.483806378674</v>
      </c>
      <c r="M26" s="41">
        <f>AVERAGE('Charges statutaires'!M26,'Charges contractuels'!M26)</f>
        <v>76613.309183442849</v>
      </c>
      <c r="N26" s="41">
        <f>AVERAGE('Charges statutaires'!N26,'Charges contractuels'!N26)</f>
        <v>77135.033129274496</v>
      </c>
      <c r="O26" s="41">
        <f>AVERAGE('Charges statutaires'!O26,'Charges contractuels'!O26)</f>
        <v>83134.858506338671</v>
      </c>
      <c r="P26" s="41">
        <f>AVERAGE('Charges statutaires'!P26,'Charges contractuels'!P26)</f>
        <v>85328.525095179779</v>
      </c>
      <c r="Q26" s="41">
        <f>AVERAGE('Charges statutaires'!Q26,'Charges contractuels'!Q26)</f>
        <v>88614.681626592414</v>
      </c>
      <c r="R26" s="41">
        <f>AVERAGE('Charges statutaires'!R26,'Charges contractuels'!R26)</f>
        <v>102979.69832013504</v>
      </c>
      <c r="S26" s="41">
        <f>AVERAGE('Charges statutaires'!S26,'Charges contractuels'!S26)</f>
        <v>104708.95233859408</v>
      </c>
      <c r="T26" s="41">
        <f>AVERAGE('Charges statutaires'!T26,'Charges contractuels'!T26)</f>
        <v>115804.22071882052</v>
      </c>
      <c r="U26" s="41">
        <f>AVERAGE('Charges statutaires'!U26,'Charges contractuels'!U26)</f>
        <v>111230.50166148989</v>
      </c>
      <c r="V26" s="41">
        <f>AVERAGE('Charges statutaires'!V26,'Charges contractuels'!V26)</f>
        <v>122325.77004171634</v>
      </c>
      <c r="W26" s="41">
        <f>AVERAGE('Charges statutaires'!W26,'Charges contractuels'!W26)</f>
        <v>126827.4651083249</v>
      </c>
      <c r="X26" s="41">
        <f>AVERAGE('Charges statutaires'!X26,'Charges contractuels'!X26)</f>
        <v>128768.2781868187</v>
      </c>
      <c r="Y26" s="41">
        <f>AVERAGE('Charges statutaires'!Y26,'Charges contractuels'!Y26)</f>
        <v>134727.12214793777</v>
      </c>
      <c r="Z26" s="41">
        <f>AVERAGE('Charges statutaires'!Z26,'Charges contractuels'!Z26)</f>
        <v>147844.1229906565</v>
      </c>
      <c r="AA26" s="41">
        <f>AVERAGE('Charges statutaires'!AA26,'Charges contractuels'!AA26)</f>
        <v>164800.15123018567</v>
      </c>
      <c r="AB26" s="41">
        <f>AVERAGE('Charges statutaires'!AB26,'Charges contractuels'!AB26)</f>
        <v>170942.98114080221</v>
      </c>
      <c r="AC26" s="41">
        <f>AVERAGE('Charges statutaires'!AC26,'Charges contractuels'!AC26)</f>
        <v>172883.82030549331</v>
      </c>
      <c r="AD26" s="41">
        <f>AVERAGE('Charges statutaires'!AD26,'Charges contractuels'!AD26)</f>
        <v>195083.17420063069</v>
      </c>
      <c r="AE26" s="41">
        <f>AVERAGE('Charges statutaires'!AE26,'Charges contractuels'!AE26)</f>
        <v>187428.23177781026</v>
      </c>
      <c r="AF26" s="41">
        <f>AVERAGE('Charges statutaires'!AF26,'Charges contractuels'!AF26)</f>
        <v>209627.58567294767</v>
      </c>
      <c r="AG26" s="3"/>
      <c r="AH26" s="3"/>
      <c r="AI26" s="3"/>
      <c r="AJ26" s="3"/>
    </row>
    <row r="27" spans="1:36" ht="19.5" customHeight="1">
      <c r="A27" s="51">
        <v>25</v>
      </c>
      <c r="B27" s="41">
        <f>AVERAGE('Charges statutaires'!B27,'Charges contractuels'!B27)</f>
        <v>45696.718892532699</v>
      </c>
      <c r="C27" s="41">
        <f>AVERAGE('Charges statutaires'!C27,'Charges contractuels'!C27)</f>
        <v>51779.092844671708</v>
      </c>
      <c r="D27" s="41">
        <f>AVERAGE('Charges statutaires'!D27,'Charges contractuels'!D27)</f>
        <v>55692.022438409214</v>
      </c>
      <c r="E27" s="41">
        <f>AVERAGE('Charges statutaires'!E27,'Charges contractuels'!E27)</f>
        <v>60399.694118832085</v>
      </c>
      <c r="F27" s="41">
        <f>AVERAGE('Charges statutaires'!F27,'Charges contractuels'!F27)</f>
        <v>58157.663720212382</v>
      </c>
      <c r="G27" s="41">
        <f>AVERAGE('Charges statutaires'!G27,'Charges contractuels'!G27)</f>
        <v>66535.898135336683</v>
      </c>
      <c r="H27" s="41">
        <f>AVERAGE('Charges statutaires'!H27,'Charges contractuels'!H27)</f>
        <v>73057.44745823252</v>
      </c>
      <c r="I27" s="41">
        <f>AVERAGE('Charges statutaires'!I27,'Charges contractuels'!I27)</f>
        <v>79373.698408443583</v>
      </c>
      <c r="J27" s="41">
        <f>AVERAGE('Charges statutaires'!J27,'Charges contractuels'!J27)</f>
        <v>68989.200645820936</v>
      </c>
      <c r="K27" s="41">
        <f>AVERAGE('Charges statutaires'!K27,'Charges contractuels'!K27)</f>
        <v>77608.210661946534</v>
      </c>
      <c r="L27" s="41">
        <f>AVERAGE('Charges statutaires'!L27,'Charges contractuels'!L27)</f>
        <v>72148.134793042525</v>
      </c>
      <c r="M27" s="41">
        <f>AVERAGE('Charges statutaires'!M27,'Charges contractuels'!M27)</f>
        <v>78147.960170106686</v>
      </c>
      <c r="N27" s="41">
        <f>AVERAGE('Charges statutaires'!N27,'Charges contractuels'!N27)</f>
        <v>78669.684115938348</v>
      </c>
      <c r="O27" s="41">
        <f>AVERAGE('Charges statutaires'!O27,'Charges contractuels'!O27)</f>
        <v>84669.509493002523</v>
      </c>
      <c r="P27" s="41">
        <f>AVERAGE('Charges statutaires'!P27,'Charges contractuels'!P27)</f>
        <v>86863.176081843631</v>
      </c>
      <c r="Q27" s="41">
        <f>AVERAGE('Charges statutaires'!Q27,'Charges contractuels'!Q27)</f>
        <v>88614.681626592414</v>
      </c>
      <c r="R27" s="41">
        <f>AVERAGE('Charges statutaires'!R27,'Charges contractuels'!R27)</f>
        <v>102979.69832013504</v>
      </c>
      <c r="S27" s="41">
        <f>AVERAGE('Charges statutaires'!S27,'Charges contractuels'!S27)</f>
        <v>104708.95233859408</v>
      </c>
      <c r="T27" s="41">
        <f>AVERAGE('Charges statutaires'!T27,'Charges contractuels'!T27)</f>
        <v>115804.22071882052</v>
      </c>
      <c r="U27" s="41">
        <f>AVERAGE('Charges statutaires'!U27,'Charges contractuels'!U27)</f>
        <v>111230.50166148989</v>
      </c>
      <c r="V27" s="41">
        <f>AVERAGE('Charges statutaires'!V27,'Charges contractuels'!V27)</f>
        <v>122325.77004171634</v>
      </c>
      <c r="W27" s="41">
        <f>AVERAGE('Charges statutaires'!W27,'Charges contractuels'!W27)</f>
        <v>126827.4651083249</v>
      </c>
      <c r="X27" s="41">
        <f>AVERAGE('Charges statutaires'!X27,'Charges contractuels'!X27)</f>
        <v>128768.2781868187</v>
      </c>
      <c r="Y27" s="41">
        <f>AVERAGE('Charges statutaires'!Y27,'Charges contractuels'!Y27)</f>
        <v>134727.12214793777</v>
      </c>
      <c r="Z27" s="41">
        <f>AVERAGE('Charges statutaires'!Z27,'Charges contractuels'!Z27)</f>
        <v>147844.1229906565</v>
      </c>
      <c r="AA27" s="41">
        <f>AVERAGE('Charges statutaires'!AA27,'Charges contractuels'!AA27)</f>
        <v>164800.15123018567</v>
      </c>
      <c r="AB27" s="41">
        <f>AVERAGE('Charges statutaires'!AB27,'Charges contractuels'!AB27)</f>
        <v>170942.98114080221</v>
      </c>
      <c r="AC27" s="41">
        <f>AVERAGE('Charges statutaires'!AC27,'Charges contractuels'!AC27)</f>
        <v>172883.82030549331</v>
      </c>
      <c r="AD27" s="41">
        <f>AVERAGE('Charges statutaires'!AD27,'Charges contractuels'!AD27)</f>
        <v>195083.17420063069</v>
      </c>
      <c r="AE27" s="41">
        <f>AVERAGE('Charges statutaires'!AE27,'Charges contractuels'!AE27)</f>
        <v>187428.23177781026</v>
      </c>
      <c r="AF27" s="41">
        <f>AVERAGE('Charges statutaires'!AF27,'Charges contractuels'!AF27)</f>
        <v>209627.58567294767</v>
      </c>
      <c r="AG27" s="3"/>
      <c r="AH27" s="3"/>
      <c r="AI27" s="3"/>
      <c r="AJ27" s="3"/>
    </row>
    <row r="28" spans="1:36" ht="19.5" customHeight="1">
      <c r="A28" s="51">
        <v>26</v>
      </c>
      <c r="B28" s="41">
        <f>AVERAGE('Charges statutaires'!B28,'Charges contractuels'!B28)</f>
        <v>45696.718892532699</v>
      </c>
      <c r="C28" s="41">
        <f>AVERAGE('Charges statutaires'!C28,'Charges contractuels'!C28)</f>
        <v>51779.092844671708</v>
      </c>
      <c r="D28" s="41">
        <f>AVERAGE('Charges statutaires'!D28,'Charges contractuels'!D28)</f>
        <v>55692.022438409214</v>
      </c>
      <c r="E28" s="41">
        <f>AVERAGE('Charges statutaires'!E28,'Charges contractuels'!E28)</f>
        <v>60399.694118832085</v>
      </c>
      <c r="F28" s="41">
        <f>AVERAGE('Charges statutaires'!F28,'Charges contractuels'!F28)</f>
        <v>58157.663720212382</v>
      </c>
      <c r="G28" s="41">
        <f>AVERAGE('Charges statutaires'!G28,'Charges contractuels'!G28)</f>
        <v>66535.898135336683</v>
      </c>
      <c r="H28" s="41">
        <f>AVERAGE('Charges statutaires'!H28,'Charges contractuels'!H28)</f>
        <v>73057.44745823252</v>
      </c>
      <c r="I28" s="41">
        <f>AVERAGE('Charges statutaires'!I28,'Charges contractuels'!I28)</f>
        <v>79373.698408443583</v>
      </c>
      <c r="J28" s="41">
        <f>AVERAGE('Charges statutaires'!J28,'Charges contractuels'!J28)</f>
        <v>68989.200645820936</v>
      </c>
      <c r="K28" s="41">
        <f>AVERAGE('Charges statutaires'!K28,'Charges contractuels'!K28)</f>
        <v>77608.210661946534</v>
      </c>
      <c r="L28" s="41">
        <f>AVERAGE('Charges statutaires'!L28,'Charges contractuels'!L28)</f>
        <v>72148.134793042525</v>
      </c>
      <c r="M28" s="41">
        <f>AVERAGE('Charges statutaires'!M28,'Charges contractuels'!M28)</f>
        <v>78147.960170106686</v>
      </c>
      <c r="N28" s="41">
        <f>AVERAGE('Charges statutaires'!N28,'Charges contractuels'!N28)</f>
        <v>78669.684115938348</v>
      </c>
      <c r="O28" s="41">
        <f>AVERAGE('Charges statutaires'!O28,'Charges contractuels'!O28)</f>
        <v>84669.509493002523</v>
      </c>
      <c r="P28" s="41">
        <f>AVERAGE('Charges statutaires'!P28,'Charges contractuels'!P28)</f>
        <v>86863.176081843631</v>
      </c>
      <c r="Q28" s="41">
        <f>AVERAGE('Charges statutaires'!Q28,'Charges contractuels'!Q28)</f>
        <v>88614.681626592414</v>
      </c>
      <c r="R28" s="41">
        <f>AVERAGE('Charges statutaires'!R28,'Charges contractuels'!R28)</f>
        <v>102979.69832013504</v>
      </c>
      <c r="S28" s="41">
        <f>AVERAGE('Charges statutaires'!S28,'Charges contractuels'!S28)</f>
        <v>104708.95233859408</v>
      </c>
      <c r="T28" s="41">
        <f>AVERAGE('Charges statutaires'!T28,'Charges contractuels'!T28)</f>
        <v>115804.22071882052</v>
      </c>
      <c r="U28" s="41">
        <f>AVERAGE('Charges statutaires'!U28,'Charges contractuels'!U28)</f>
        <v>111230.50166148989</v>
      </c>
      <c r="V28" s="41">
        <f>AVERAGE('Charges statutaires'!V28,'Charges contractuels'!V28)</f>
        <v>122325.77004171634</v>
      </c>
      <c r="W28" s="41">
        <f>AVERAGE('Charges statutaires'!W28,'Charges contractuels'!W28)</f>
        <v>126827.4651083249</v>
      </c>
      <c r="X28" s="41">
        <f>AVERAGE('Charges statutaires'!X28,'Charges contractuels'!X28)</f>
        <v>128768.2781868187</v>
      </c>
      <c r="Y28" s="41">
        <f>AVERAGE('Charges statutaires'!Y28,'Charges contractuels'!Y28)</f>
        <v>134727.12214793777</v>
      </c>
      <c r="Z28" s="41">
        <f>AVERAGE('Charges statutaires'!Z28,'Charges contractuels'!Z28)</f>
        <v>147844.1229906565</v>
      </c>
      <c r="AA28" s="41">
        <f>AVERAGE('Charges statutaires'!AA28,'Charges contractuels'!AA28)</f>
        <v>164800.15123018567</v>
      </c>
      <c r="AB28" s="41">
        <f>AVERAGE('Charges statutaires'!AB28,'Charges contractuels'!AB28)</f>
        <v>170942.98114080221</v>
      </c>
      <c r="AC28" s="41">
        <f>AVERAGE('Charges statutaires'!AC28,'Charges contractuels'!AC28)</f>
        <v>172883.82030549331</v>
      </c>
      <c r="AD28" s="41">
        <f>AVERAGE('Charges statutaires'!AD28,'Charges contractuels'!AD28)</f>
        <v>195083.17420063069</v>
      </c>
      <c r="AE28" s="41">
        <f>AVERAGE('Charges statutaires'!AE28,'Charges contractuels'!AE28)</f>
        <v>187428.23177781026</v>
      </c>
      <c r="AF28" s="41">
        <f>AVERAGE('Charges statutaires'!AF28,'Charges contractuels'!AF28)</f>
        <v>209627.58567294767</v>
      </c>
      <c r="AG28" s="3"/>
      <c r="AH28" s="3"/>
      <c r="AI28" s="3"/>
      <c r="AJ28" s="3"/>
    </row>
    <row r="29" spans="1:36" ht="19.5" customHeight="1">
      <c r="A29" s="51">
        <v>27</v>
      </c>
      <c r="B29" s="41">
        <f>AVERAGE('Charges statutaires'!B29,'Charges contractuels'!B29)</f>
        <v>46790.643575955241</v>
      </c>
      <c r="C29" s="41">
        <f>AVERAGE('Charges statutaires'!C29,'Charges contractuels'!C29)</f>
        <v>52873.017528094249</v>
      </c>
      <c r="D29" s="41">
        <f>AVERAGE('Charges statutaires'!D29,'Charges contractuels'!D29)</f>
        <v>56785.947121831749</v>
      </c>
      <c r="E29" s="41">
        <f>AVERAGE('Charges statutaires'!E29,'Charges contractuels'!E29)</f>
        <v>61493.618802254627</v>
      </c>
      <c r="F29" s="41">
        <f>AVERAGE('Charges statutaires'!F29,'Charges contractuels'!F29)</f>
        <v>59784.398983315514</v>
      </c>
      <c r="G29" s="41">
        <f>AVERAGE('Charges statutaires'!G29,'Charges contractuels'!G29)</f>
        <v>68162.633398439808</v>
      </c>
      <c r="H29" s="41">
        <f>AVERAGE('Charges statutaires'!H29,'Charges contractuels'!H29)</f>
        <v>74684.182721335645</v>
      </c>
      <c r="I29" s="41">
        <f>AVERAGE('Charges statutaires'!I29,'Charges contractuels'!I29)</f>
        <v>81000.433671546722</v>
      </c>
      <c r="J29" s="41">
        <f>AVERAGE('Charges statutaires'!J29,'Charges contractuels'!J29)</f>
        <v>70523.851632484773</v>
      </c>
      <c r="K29" s="41">
        <f>AVERAGE('Charges statutaires'!K29,'Charges contractuels'!K29)</f>
        <v>79142.861648610371</v>
      </c>
      <c r="L29" s="41">
        <f>AVERAGE('Charges statutaires'!L29,'Charges contractuels'!L29)</f>
        <v>73682.785779706363</v>
      </c>
      <c r="M29" s="41">
        <f>AVERAGE('Charges statutaires'!M29,'Charges contractuels'!M29)</f>
        <v>79682.611156770537</v>
      </c>
      <c r="N29" s="41">
        <f>AVERAGE('Charges statutaires'!N29,'Charges contractuels'!N29)</f>
        <v>80204.335102602199</v>
      </c>
      <c r="O29" s="41">
        <f>AVERAGE('Charges statutaires'!O29,'Charges contractuels'!O29)</f>
        <v>86204.16047966636</v>
      </c>
      <c r="P29" s="41">
        <f>AVERAGE('Charges statutaires'!P29,'Charges contractuels'!P29)</f>
        <v>88397.827068507482</v>
      </c>
      <c r="Q29" s="41">
        <f>AVERAGE('Charges statutaires'!Q29,'Charges contractuels'!Q29)</f>
        <v>88614.681626592414</v>
      </c>
      <c r="R29" s="41">
        <f>AVERAGE('Charges statutaires'!R29,'Charges contractuels'!R29)</f>
        <v>102979.69832013504</v>
      </c>
      <c r="S29" s="41">
        <f>AVERAGE('Charges statutaires'!S29,'Charges contractuels'!S29)</f>
        <v>104708.95233859408</v>
      </c>
      <c r="T29" s="41">
        <f>AVERAGE('Charges statutaires'!T29,'Charges contractuels'!T29)</f>
        <v>115804.22071882052</v>
      </c>
      <c r="U29" s="41">
        <f>AVERAGE('Charges statutaires'!U29,'Charges contractuels'!U29)</f>
        <v>111230.50166148989</v>
      </c>
      <c r="V29" s="41">
        <f>AVERAGE('Charges statutaires'!V29,'Charges contractuels'!V29)</f>
        <v>122325.77004171634</v>
      </c>
      <c r="W29" s="41">
        <f>AVERAGE('Charges statutaires'!W29,'Charges contractuels'!W29)</f>
        <v>126827.4651083249</v>
      </c>
      <c r="X29" s="41">
        <f>AVERAGE('Charges statutaires'!X29,'Charges contractuels'!X29)</f>
        <v>128768.2781868187</v>
      </c>
      <c r="Y29" s="41">
        <f>AVERAGE('Charges statutaires'!Y29,'Charges contractuels'!Y29)</f>
        <v>134727.12214793777</v>
      </c>
      <c r="Z29" s="41">
        <f>AVERAGE('Charges statutaires'!Z29,'Charges contractuels'!Z29)</f>
        <v>147844.1229906565</v>
      </c>
      <c r="AA29" s="41">
        <f>AVERAGE('Charges statutaires'!AA29,'Charges contractuels'!AA29)</f>
        <v>164800.15123018567</v>
      </c>
      <c r="AB29" s="41">
        <f>AVERAGE('Charges statutaires'!AB29,'Charges contractuels'!AB29)</f>
        <v>170942.98114080221</v>
      </c>
      <c r="AC29" s="41">
        <f>AVERAGE('Charges statutaires'!AC29,'Charges contractuels'!AC29)</f>
        <v>172883.82030549331</v>
      </c>
      <c r="AD29" s="41">
        <f>AVERAGE('Charges statutaires'!AD29,'Charges contractuels'!AD29)</f>
        <v>195083.17420063069</v>
      </c>
      <c r="AE29" s="41">
        <f>AVERAGE('Charges statutaires'!AE29,'Charges contractuels'!AE29)</f>
        <v>187428.23177781026</v>
      </c>
      <c r="AF29" s="41">
        <f>AVERAGE('Charges statutaires'!AF29,'Charges contractuels'!AF29)</f>
        <v>209627.58567294767</v>
      </c>
      <c r="AG29" s="3"/>
      <c r="AH29" s="3"/>
      <c r="AI29" s="3"/>
      <c r="AJ29" s="3"/>
    </row>
    <row r="30" spans="1:36" ht="19.5" customHeight="1">
      <c r="A30" s="51">
        <v>28</v>
      </c>
      <c r="B30" s="41">
        <f>AVERAGE('Charges statutaires'!B30,'Charges contractuels'!B30)</f>
        <v>46790.643575955241</v>
      </c>
      <c r="C30" s="41">
        <f>AVERAGE('Charges statutaires'!C30,'Charges contractuels'!C30)</f>
        <v>52873.017528094249</v>
      </c>
      <c r="D30" s="41">
        <f>AVERAGE('Charges statutaires'!D30,'Charges contractuels'!D30)</f>
        <v>56785.947121831749</v>
      </c>
      <c r="E30" s="41">
        <f>AVERAGE('Charges statutaires'!E30,'Charges contractuels'!E30)</f>
        <v>61493.618802254627</v>
      </c>
      <c r="F30" s="41">
        <f>AVERAGE('Charges statutaires'!F30,'Charges contractuels'!F30)</f>
        <v>59784.398983315514</v>
      </c>
      <c r="G30" s="41">
        <f>AVERAGE('Charges statutaires'!G30,'Charges contractuels'!G30)</f>
        <v>68162.633398439808</v>
      </c>
      <c r="H30" s="41">
        <f>AVERAGE('Charges statutaires'!H30,'Charges contractuels'!H30)</f>
        <v>74684.182721335645</v>
      </c>
      <c r="I30" s="41">
        <f>AVERAGE('Charges statutaires'!I30,'Charges contractuels'!I30)</f>
        <v>81000.433671546722</v>
      </c>
      <c r="J30" s="41">
        <f>AVERAGE('Charges statutaires'!J30,'Charges contractuels'!J30)</f>
        <v>70523.851632484773</v>
      </c>
      <c r="K30" s="41">
        <f>AVERAGE('Charges statutaires'!K30,'Charges contractuels'!K30)</f>
        <v>79142.861648610371</v>
      </c>
      <c r="L30" s="41">
        <f>AVERAGE('Charges statutaires'!L30,'Charges contractuels'!L30)</f>
        <v>73682.785779706363</v>
      </c>
      <c r="M30" s="41">
        <f>AVERAGE('Charges statutaires'!M30,'Charges contractuels'!M30)</f>
        <v>79682.611156770537</v>
      </c>
      <c r="N30" s="41">
        <f>AVERAGE('Charges statutaires'!N30,'Charges contractuels'!N30)</f>
        <v>80204.335102602199</v>
      </c>
      <c r="O30" s="41">
        <f>AVERAGE('Charges statutaires'!O30,'Charges contractuels'!O30)</f>
        <v>86204.16047966636</v>
      </c>
      <c r="P30" s="41">
        <f>AVERAGE('Charges statutaires'!P30,'Charges contractuels'!P30)</f>
        <v>88397.827068507482</v>
      </c>
      <c r="Q30" s="41">
        <f>AVERAGE('Charges statutaires'!Q30,'Charges contractuels'!Q30)</f>
        <v>88614.681626592414</v>
      </c>
      <c r="R30" s="41">
        <f>AVERAGE('Charges statutaires'!R30,'Charges contractuels'!R30)</f>
        <v>102979.69832013504</v>
      </c>
      <c r="S30" s="41">
        <f>AVERAGE('Charges statutaires'!S30,'Charges contractuels'!S30)</f>
        <v>104708.95233859408</v>
      </c>
      <c r="T30" s="41">
        <f>AVERAGE('Charges statutaires'!T30,'Charges contractuels'!T30)</f>
        <v>115804.22071882052</v>
      </c>
      <c r="U30" s="41">
        <f>AVERAGE('Charges statutaires'!U30,'Charges contractuels'!U30)</f>
        <v>111230.50166148989</v>
      </c>
      <c r="V30" s="41">
        <f>AVERAGE('Charges statutaires'!V30,'Charges contractuels'!V30)</f>
        <v>122325.77004171634</v>
      </c>
      <c r="W30" s="41">
        <f>AVERAGE('Charges statutaires'!W30,'Charges contractuels'!W30)</f>
        <v>126827.4651083249</v>
      </c>
      <c r="X30" s="41">
        <f>AVERAGE('Charges statutaires'!X30,'Charges contractuels'!X30)</f>
        <v>128768.2781868187</v>
      </c>
      <c r="Y30" s="41">
        <f>AVERAGE('Charges statutaires'!Y30,'Charges contractuels'!Y30)</f>
        <v>134727.12214793777</v>
      </c>
      <c r="Z30" s="41">
        <f>AVERAGE('Charges statutaires'!Z30,'Charges contractuels'!Z30)</f>
        <v>147844.1229906565</v>
      </c>
      <c r="AA30" s="41">
        <f>AVERAGE('Charges statutaires'!AA30,'Charges contractuels'!AA30)</f>
        <v>164800.15123018567</v>
      </c>
      <c r="AB30" s="41">
        <f>AVERAGE('Charges statutaires'!AB30,'Charges contractuels'!AB30)</f>
        <v>170942.98114080221</v>
      </c>
      <c r="AC30" s="41">
        <f>AVERAGE('Charges statutaires'!AC30,'Charges contractuels'!AC30)</f>
        <v>172883.82030549331</v>
      </c>
      <c r="AD30" s="41">
        <f>AVERAGE('Charges statutaires'!AD30,'Charges contractuels'!AD30)</f>
        <v>195083.17420063069</v>
      </c>
      <c r="AE30" s="41">
        <f>AVERAGE('Charges statutaires'!AE30,'Charges contractuels'!AE30)</f>
        <v>187428.23177781026</v>
      </c>
      <c r="AF30" s="41">
        <f>AVERAGE('Charges statutaires'!AF30,'Charges contractuels'!AF30)</f>
        <v>209627.58567294767</v>
      </c>
      <c r="AG30" s="3"/>
      <c r="AH30" s="3"/>
      <c r="AI30" s="3"/>
      <c r="AJ30" s="3"/>
    </row>
    <row r="31" spans="1:36" ht="19.5" customHeight="1">
      <c r="A31" s="51">
        <v>29</v>
      </c>
      <c r="B31" s="41">
        <f>AVERAGE('Charges statutaires'!B31,'Charges contractuels'!B31)</f>
        <v>47884.568259377789</v>
      </c>
      <c r="C31" s="41">
        <f>AVERAGE('Charges statutaires'!C31,'Charges contractuels'!C31)</f>
        <v>53966.942211516798</v>
      </c>
      <c r="D31" s="41">
        <f>AVERAGE('Charges statutaires'!D31,'Charges contractuels'!D31)</f>
        <v>57879.871805254297</v>
      </c>
      <c r="E31" s="41">
        <f>AVERAGE('Charges statutaires'!E31,'Charges contractuels'!E31)</f>
        <v>62587.543485677175</v>
      </c>
      <c r="F31" s="41">
        <f>AVERAGE('Charges statutaires'!F31,'Charges contractuels'!F31)</f>
        <v>61411.134246418645</v>
      </c>
      <c r="G31" s="41">
        <f>AVERAGE('Charges statutaires'!G31,'Charges contractuels'!G31)</f>
        <v>69789.368661542947</v>
      </c>
      <c r="H31" s="41">
        <f>AVERAGE('Charges statutaires'!H31,'Charges contractuels'!H31)</f>
        <v>76310.917984438784</v>
      </c>
      <c r="I31" s="41">
        <f>AVERAGE('Charges statutaires'!I31,'Charges contractuels'!I31)</f>
        <v>82627.168934649846</v>
      </c>
      <c r="J31" s="41">
        <f>AVERAGE('Charges statutaires'!J31,'Charges contractuels'!J31)</f>
        <v>72058.502619148625</v>
      </c>
      <c r="K31" s="41">
        <f>AVERAGE('Charges statutaires'!K31,'Charges contractuels'!K31)</f>
        <v>80677.512635274237</v>
      </c>
      <c r="L31" s="41">
        <f>AVERAGE('Charges statutaires'!L31,'Charges contractuels'!L31)</f>
        <v>75217.436766370214</v>
      </c>
      <c r="M31" s="41">
        <f>AVERAGE('Charges statutaires'!M31,'Charges contractuels'!M31)</f>
        <v>81217.262143434375</v>
      </c>
      <c r="N31" s="41">
        <f>AVERAGE('Charges statutaires'!N31,'Charges contractuels'!N31)</f>
        <v>81738.986089266036</v>
      </c>
      <c r="O31" s="41">
        <f>AVERAGE('Charges statutaires'!O31,'Charges contractuels'!O31)</f>
        <v>87738.811466330226</v>
      </c>
      <c r="P31" s="41">
        <f>AVERAGE('Charges statutaires'!P31,'Charges contractuels'!P31)</f>
        <v>89932.478055171334</v>
      </c>
      <c r="Q31" s="41">
        <f>AVERAGE('Charges statutaires'!Q31,'Charges contractuels'!Q31)</f>
        <v>88614.681626592414</v>
      </c>
      <c r="R31" s="41">
        <f>AVERAGE('Charges statutaires'!R31,'Charges contractuels'!R31)</f>
        <v>102979.69832013504</v>
      </c>
      <c r="S31" s="41">
        <f>AVERAGE('Charges statutaires'!S31,'Charges contractuels'!S31)</f>
        <v>104708.95233859408</v>
      </c>
      <c r="T31" s="41">
        <f>AVERAGE('Charges statutaires'!T31,'Charges contractuels'!T31)</f>
        <v>115804.22071882052</v>
      </c>
      <c r="U31" s="41">
        <f>AVERAGE('Charges statutaires'!U31,'Charges contractuels'!U31)</f>
        <v>111230.50166148989</v>
      </c>
      <c r="V31" s="41">
        <f>AVERAGE('Charges statutaires'!V31,'Charges contractuels'!V31)</f>
        <v>122325.77004171634</v>
      </c>
      <c r="W31" s="41">
        <f>AVERAGE('Charges statutaires'!W31,'Charges contractuels'!W31)</f>
        <v>126827.4651083249</v>
      </c>
      <c r="X31" s="41">
        <f>AVERAGE('Charges statutaires'!X31,'Charges contractuels'!X31)</f>
        <v>128768.2781868187</v>
      </c>
      <c r="Y31" s="41">
        <f>AVERAGE('Charges statutaires'!Y31,'Charges contractuels'!Y31)</f>
        <v>134727.12214793777</v>
      </c>
      <c r="Z31" s="41">
        <f>AVERAGE('Charges statutaires'!Z31,'Charges contractuels'!Z31)</f>
        <v>147844.1229906565</v>
      </c>
      <c r="AA31" s="41">
        <f>AVERAGE('Charges statutaires'!AA31,'Charges contractuels'!AA31)</f>
        <v>164800.15123018567</v>
      </c>
      <c r="AB31" s="41">
        <f>AVERAGE('Charges statutaires'!AB31,'Charges contractuels'!AB31)</f>
        <v>170942.98114080221</v>
      </c>
      <c r="AC31" s="41">
        <f>AVERAGE('Charges statutaires'!AC31,'Charges contractuels'!AC31)</f>
        <v>172883.82030549331</v>
      </c>
      <c r="AD31" s="41">
        <f>AVERAGE('Charges statutaires'!AD31,'Charges contractuels'!AD31)</f>
        <v>195083.17420063069</v>
      </c>
      <c r="AE31" s="41">
        <f>AVERAGE('Charges statutaires'!AE31,'Charges contractuels'!AE31)</f>
        <v>187428.23177781026</v>
      </c>
      <c r="AF31" s="41">
        <f>AVERAGE('Charges statutaires'!AF31,'Charges contractuels'!AF31)</f>
        <v>209627.58567294767</v>
      </c>
      <c r="AG31" s="3"/>
      <c r="AH31" s="3"/>
      <c r="AI31" s="3"/>
      <c r="AJ31" s="3"/>
    </row>
    <row r="32" spans="1:36" ht="19.5" customHeight="1">
      <c r="A32" s="51">
        <v>30</v>
      </c>
      <c r="B32" s="41">
        <f>AVERAGE('Charges statutaires'!B32,'Charges contractuels'!B32)</f>
        <v>48537.714467164449</v>
      </c>
      <c r="C32" s="41">
        <f>AVERAGE('Charges statutaires'!C32,'Charges contractuels'!C32)</f>
        <v>54620.088419303458</v>
      </c>
      <c r="D32" s="41">
        <f>AVERAGE('Charges statutaires'!D32,'Charges contractuels'!D32)</f>
        <v>58533.018013040957</v>
      </c>
      <c r="E32" s="41">
        <f>AVERAGE('Charges statutaires'!E32,'Charges contractuels'!E32)</f>
        <v>63240.689693463843</v>
      </c>
      <c r="F32" s="41">
        <f>AVERAGE('Charges statutaires'!F32,'Charges contractuels'!F32)</f>
        <v>62064.28045420532</v>
      </c>
      <c r="G32" s="41">
        <f>AVERAGE('Charges statutaires'!G32,'Charges contractuels'!G32)</f>
        <v>70442.514869329607</v>
      </c>
      <c r="H32" s="41">
        <f>AVERAGE('Charges statutaires'!H32,'Charges contractuels'!H32)</f>
        <v>76964.064192225458</v>
      </c>
      <c r="I32" s="41">
        <f>AVERAGE('Charges statutaires'!I32,'Charges contractuels'!I32)</f>
        <v>83280.315142436521</v>
      </c>
      <c r="J32" s="41">
        <f>AVERAGE('Charges statutaires'!J32,'Charges contractuels'!J32)</f>
        <v>72711.648826935299</v>
      </c>
      <c r="K32" s="41">
        <f>AVERAGE('Charges statutaires'!K32,'Charges contractuels'!K32)</f>
        <v>81330.658843060883</v>
      </c>
      <c r="L32" s="41">
        <f>AVERAGE('Charges statutaires'!L32,'Charges contractuels'!L32)</f>
        <v>75870.582974156874</v>
      </c>
      <c r="M32" s="41">
        <f>AVERAGE('Charges statutaires'!M32,'Charges contractuels'!M32)</f>
        <v>81870.408351221035</v>
      </c>
      <c r="N32" s="41">
        <f>AVERAGE('Charges statutaires'!N32,'Charges contractuels'!N32)</f>
        <v>82392.132297052711</v>
      </c>
      <c r="O32" s="41">
        <f>AVERAGE('Charges statutaires'!O32,'Charges contractuels'!O32)</f>
        <v>88391.957674116871</v>
      </c>
      <c r="P32" s="41">
        <f>AVERAGE('Charges statutaires'!P32,'Charges contractuels'!P32)</f>
        <v>90585.624262957994</v>
      </c>
      <c r="Q32" s="41">
        <f>AVERAGE('Charges statutaires'!Q32,'Charges contractuels'!Q32)</f>
        <v>89267.827834379059</v>
      </c>
      <c r="R32" s="41">
        <f>AVERAGE('Charges statutaires'!R32,'Charges contractuels'!R32)</f>
        <v>103632.8445279217</v>
      </c>
      <c r="S32" s="41">
        <f>AVERAGE('Charges statutaires'!S32,'Charges contractuels'!S32)</f>
        <v>105362.09854638074</v>
      </c>
      <c r="T32" s="41">
        <f>AVERAGE('Charges statutaires'!T32,'Charges contractuels'!T32)</f>
        <v>116457.36692660718</v>
      </c>
      <c r="U32" s="41">
        <f>AVERAGE('Charges statutaires'!U32,'Charges contractuels'!U32)</f>
        <v>111883.64786927655</v>
      </c>
      <c r="V32" s="41">
        <f>AVERAGE('Charges statutaires'!V32,'Charges contractuels'!V32)</f>
        <v>122978.916249503</v>
      </c>
      <c r="W32" s="41">
        <f>AVERAGE('Charges statutaires'!W32,'Charges contractuels'!W32)</f>
        <v>127480.61131611156</v>
      </c>
      <c r="X32" s="41">
        <f>AVERAGE('Charges statutaires'!X32,'Charges contractuels'!X32)</f>
        <v>129421.42439460533</v>
      </c>
      <c r="Y32" s="41">
        <f>AVERAGE('Charges statutaires'!Y32,'Charges contractuels'!Y32)</f>
        <v>135380.26835572443</v>
      </c>
      <c r="Z32" s="41">
        <f>AVERAGE('Charges statutaires'!Z32,'Charges contractuels'!Z32)</f>
        <v>148497.26919844316</v>
      </c>
      <c r="AA32" s="41">
        <f>AVERAGE('Charges statutaires'!AA32,'Charges contractuels'!AA32)</f>
        <v>165453.29743797233</v>
      </c>
      <c r="AB32" s="41">
        <f>AVERAGE('Charges statutaires'!AB32,'Charges contractuels'!AB32)</f>
        <v>171596.12734858884</v>
      </c>
      <c r="AC32" s="41">
        <f>AVERAGE('Charges statutaires'!AC32,'Charges contractuels'!AC32)</f>
        <v>173536.96651327997</v>
      </c>
      <c r="AD32" s="41">
        <f>AVERAGE('Charges statutaires'!AD32,'Charges contractuels'!AD32)</f>
        <v>195736.32040841738</v>
      </c>
      <c r="AE32" s="41">
        <f>AVERAGE('Charges statutaires'!AE32,'Charges contractuels'!AE32)</f>
        <v>188081.37798559695</v>
      </c>
      <c r="AF32" s="41">
        <f>AVERAGE('Charges statutaires'!AF32,'Charges contractuels'!AF32)</f>
        <v>210280.73188073433</v>
      </c>
      <c r="AG32" s="3"/>
      <c r="AH32" s="3"/>
      <c r="AI32" s="3"/>
      <c r="AJ32" s="3"/>
    </row>
  </sheetData>
  <printOptions horizontalCentered="1" verticalCentered="1"/>
  <pageMargins left="0.19685039370078741" right="0.19685039370078741" top="0.98425196850393704" bottom="0.98425196850393704" header="0.51181102362204722" footer="0.51181102362204722"/>
  <pageSetup paperSize="9" scale="48" orientation="landscape" r:id="rId1"/>
  <headerFooter alignWithMargins="0">
    <oddHeader>&amp;C&amp;"Times New Roman,Gras italique"&amp;12&amp;UAgents statutaires et contractuels</oddHeader>
    <oddFooter>&amp;L&amp;"Times New Roman,Gras italique"&amp;11&amp;A&amp;R&amp;"Times New Roman,Italique"&amp;8&amp;F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C000"/>
    <pageSetUpPr fitToPage="1"/>
  </sheetPr>
  <dimension ref="A1:AJ32"/>
  <sheetViews>
    <sheetView zoomScaleNormal="100" workbookViewId="0">
      <pane ySplit="1" topLeftCell="A2" activePane="bottomLeft" state="frozen"/>
      <selection activeCell="Q37" sqref="Q37"/>
      <selection pane="bottomLeft" activeCell="S40" sqref="S40"/>
    </sheetView>
  </sheetViews>
  <sheetFormatPr baseColWidth="10" defaultColWidth="12" defaultRowHeight="16"/>
  <cols>
    <col min="1" max="1" width="3.796875" style="53" customWidth="1"/>
    <col min="2" max="32" width="12.19921875" style="4" customWidth="1"/>
    <col min="33" max="16384" width="12" style="4"/>
  </cols>
  <sheetData>
    <row r="1" spans="1:36" s="49" customFormat="1" ht="36" customHeight="1">
      <c r="A1" s="46"/>
      <c r="B1" s="46" t="s">
        <v>0</v>
      </c>
      <c r="C1" s="46" t="s">
        <v>1</v>
      </c>
      <c r="D1" s="46" t="s">
        <v>35</v>
      </c>
      <c r="E1" s="46" t="s">
        <v>2</v>
      </c>
      <c r="F1" s="46" t="s">
        <v>3</v>
      </c>
      <c r="G1" s="46" t="s">
        <v>4</v>
      </c>
      <c r="H1" s="46" t="s">
        <v>36</v>
      </c>
      <c r="I1" s="46" t="s">
        <v>5</v>
      </c>
      <c r="J1" s="46" t="s">
        <v>46</v>
      </c>
      <c r="K1" s="46" t="s">
        <v>49</v>
      </c>
      <c r="L1" s="46" t="s">
        <v>47</v>
      </c>
      <c r="M1" s="46" t="s">
        <v>50</v>
      </c>
      <c r="N1" s="46" t="s">
        <v>48</v>
      </c>
      <c r="O1" s="46" t="s">
        <v>51</v>
      </c>
      <c r="P1" s="46" t="s">
        <v>6</v>
      </c>
      <c r="Q1" s="46" t="s">
        <v>40</v>
      </c>
      <c r="R1" s="47" t="s">
        <v>52</v>
      </c>
      <c r="S1" s="46" t="s">
        <v>41</v>
      </c>
      <c r="T1" s="47" t="s">
        <v>53</v>
      </c>
      <c r="U1" s="46" t="s">
        <v>42</v>
      </c>
      <c r="V1" s="47" t="s">
        <v>54</v>
      </c>
      <c r="W1" s="46" t="s">
        <v>43</v>
      </c>
      <c r="X1" s="46" t="s">
        <v>44</v>
      </c>
      <c r="Y1" s="46" t="s">
        <v>45</v>
      </c>
      <c r="Z1" s="46" t="s">
        <v>7</v>
      </c>
      <c r="AA1" s="46" t="s">
        <v>37</v>
      </c>
      <c r="AB1" s="46" t="s">
        <v>31</v>
      </c>
      <c r="AC1" s="46" t="s">
        <v>8</v>
      </c>
      <c r="AD1" s="46" t="s">
        <v>38</v>
      </c>
      <c r="AE1" s="46" t="s">
        <v>9</v>
      </c>
      <c r="AF1" s="46" t="s">
        <v>39</v>
      </c>
      <c r="AG1" s="48"/>
      <c r="AH1" s="48"/>
      <c r="AI1" s="48"/>
      <c r="AJ1" s="48"/>
    </row>
    <row r="2" spans="1:36" ht="19.5" customHeight="1">
      <c r="A2" s="51">
        <v>0</v>
      </c>
      <c r="B2" s="41">
        <f>'Charges contractuels'!B2-'Charges statutaires'!B2</f>
        <v>6042.519894252393</v>
      </c>
      <c r="C2" s="41">
        <f>'Charges contractuels'!C2-'Charges statutaires'!C2</f>
        <v>6928.25956075461</v>
      </c>
      <c r="D2" s="41">
        <f>'Charges contractuels'!D2-'Charges statutaires'!D2</f>
        <v>7309.6012676158716</v>
      </c>
      <c r="E2" s="41">
        <f>'Charges contractuels'!E2-'Charges statutaires'!E2</f>
        <v>7814.2919314708852</v>
      </c>
      <c r="F2" s="41">
        <f>'Charges contractuels'!F2-'Charges statutaires'!F2</f>
        <v>6208.9356871966811</v>
      </c>
      <c r="G2" s="41">
        <f>'Charges contractuels'!G2-'Charges statutaires'!G2</f>
        <v>7283.3559896453808</v>
      </c>
      <c r="H2" s="41">
        <f>'Charges contractuels'!H2-'Charges statutaires'!H2</f>
        <v>8069.5861719205932</v>
      </c>
      <c r="I2" s="41">
        <f>'Charges contractuels'!I2-'Charges statutaires'!I2</f>
        <v>9049.957840386116</v>
      </c>
      <c r="J2" s="41">
        <f>'Charges contractuels'!J2-'Charges statutaires'!J2</f>
        <v>6779.5095392109142</v>
      </c>
      <c r="K2" s="41">
        <f>'Charges contractuels'!K2-'Charges statutaires'!K2</f>
        <v>8903.1389535475246</v>
      </c>
      <c r="L2" s="41">
        <f>'Charges contractuels'!L2-'Charges statutaires'!L2</f>
        <v>8055.6577923743898</v>
      </c>
      <c r="M2" s="41">
        <f>'Charges contractuels'!M2-'Charges statutaires'!M2</f>
        <v>8986.9157271493896</v>
      </c>
      <c r="N2" s="41">
        <f>'Charges contractuels'!N2-'Charges statutaires'!N2</f>
        <v>9067.894677999393</v>
      </c>
      <c r="O2" s="41">
        <f>'Charges contractuels'!O2-'Charges statutaires'!O2</f>
        <v>9999.1526127744</v>
      </c>
      <c r="P2" s="41">
        <f>'Charges contractuels'!P2-'Charges statutaires'!P2</f>
        <v>10339.640758465852</v>
      </c>
      <c r="Q2" s="41">
        <f>'Charges contractuels'!Q2-'Charges statutaires'!Q2</f>
        <v>8770.9610610226155</v>
      </c>
      <c r="R2" s="41">
        <f>'Charges contractuels'!R2-'Charges statutaires'!R2</f>
        <v>11000.615248988812</v>
      </c>
      <c r="S2" s="41">
        <f>'Charges contractuels'!S2-'Charges statutaires'!S2</f>
        <v>10550.372282262804</v>
      </c>
      <c r="T2" s="41">
        <f>'Charges contractuels'!T2-'Charges statutaires'!T2</f>
        <v>12991.162888780193</v>
      </c>
      <c r="U2" s="41">
        <f>'Charges contractuels'!U2-'Charges statutaires'!U2</f>
        <v>11562.6091678878</v>
      </c>
      <c r="V2" s="41">
        <f>'Charges contractuels'!V2-'Charges statutaires'!V2</f>
        <v>14003.399774405189</v>
      </c>
      <c r="W2" s="41">
        <f>'Charges contractuels'!W2-'Charges statutaires'!W2</f>
        <v>13476.59120965052</v>
      </c>
      <c r="X2" s="41">
        <f>'Charges contractuels'!X2-'Charges statutaires'!X2</f>
        <v>13777.832906812517</v>
      </c>
      <c r="Y2" s="41">
        <f>'Charges contractuels'!Y2-'Charges statutaires'!Y2</f>
        <v>14702.729944998253</v>
      </c>
      <c r="Z2" s="41">
        <f>'Charges contractuels'!Z2-'Charges statutaires'!Z2</f>
        <v>16738.67438463615</v>
      </c>
      <c r="AA2" s="41">
        <f>'Charges contractuels'!AA2-'Charges statutaires'!AA2</f>
        <v>19370.490287261142</v>
      </c>
      <c r="AB2" s="41">
        <f>'Charges contractuels'!AB2-'Charges statutaires'!AB2</f>
        <v>18915.275212952969</v>
      </c>
      <c r="AC2" s="41">
        <f>'Charges contractuels'!AC2-'Charges statutaires'!AC2</f>
        <v>19216.520959062487</v>
      </c>
      <c r="AD2" s="41">
        <f>'Charges contractuels'!AD2-'Charges statutaires'!AD2</f>
        <v>22662.175317730027</v>
      </c>
      <c r="AE2" s="41">
        <f>'Charges contractuels'!AE2-'Charges statutaires'!AE2</f>
        <v>21474.019759278453</v>
      </c>
      <c r="AF2" s="41">
        <f>'Charges contractuels'!AF2-'Charges statutaires'!AF2</f>
        <v>24919.674117945979</v>
      </c>
      <c r="AG2" s="3"/>
      <c r="AH2" s="3"/>
      <c r="AI2" s="3"/>
      <c r="AJ2" s="3"/>
    </row>
    <row r="3" spans="1:36" ht="19.5" customHeight="1">
      <c r="A3" s="51">
        <v>1</v>
      </c>
      <c r="B3" s="41">
        <f>'Charges contractuels'!B3-'Charges statutaires'!B3</f>
        <v>6088.2608546400152</v>
      </c>
      <c r="C3" s="41">
        <f>'Charges contractuels'!C3-'Charges statutaires'!C3</f>
        <v>6984.981266877483</v>
      </c>
      <c r="D3" s="41">
        <f>'Charges contractuels'!D3-'Charges statutaires'!D3</f>
        <v>7366.3229737387519</v>
      </c>
      <c r="E3" s="41">
        <f>'Charges contractuels'!E3-'Charges statutaires'!E3</f>
        <v>7871.0136375937582</v>
      </c>
      <c r="F3" s="41">
        <f>'Charges contractuels'!F3-'Charges statutaires'!F3</f>
        <v>6317.1681039552495</v>
      </c>
      <c r="G3" s="41">
        <f>'Charges contractuels'!G3-'Charges statutaires'!G3</f>
        <v>7391.5884064039492</v>
      </c>
      <c r="H3" s="41">
        <f>'Charges contractuels'!H3-'Charges statutaires'!H3</f>
        <v>8177.8185886791616</v>
      </c>
      <c r="I3" s="41">
        <f>'Charges contractuels'!I3-'Charges statutaires'!I3</f>
        <v>9158.1902571446844</v>
      </c>
      <c r="J3" s="41">
        <f>'Charges contractuels'!J3-'Charges statutaires'!J3</f>
        <v>6881.6158983376736</v>
      </c>
      <c r="K3" s="41">
        <f>'Charges contractuels'!K3-'Charges statutaires'!K3</f>
        <v>9005.2453126742912</v>
      </c>
      <c r="L3" s="41">
        <f>'Charges contractuels'!L3-'Charges statutaires'!L3</f>
        <v>8157.7641515011564</v>
      </c>
      <c r="M3" s="41">
        <f>'Charges contractuels'!M3-'Charges statutaires'!M3</f>
        <v>9089.0220862761635</v>
      </c>
      <c r="N3" s="41">
        <f>'Charges contractuels'!N3-'Charges statutaires'!N3</f>
        <v>9170.0010371261524</v>
      </c>
      <c r="O3" s="41">
        <f>'Charges contractuels'!O3-'Charges statutaires'!O3</f>
        <v>10101.258971901167</v>
      </c>
      <c r="P3" s="41">
        <f>'Charges contractuels'!P3-'Charges statutaires'!P3</f>
        <v>10441.747117592611</v>
      </c>
      <c r="Q3" s="41">
        <f>'Charges contractuels'!Q3-'Charges statutaires'!Q3</f>
        <v>9023.4534297729115</v>
      </c>
      <c r="R3" s="41">
        <f>'Charges contractuels'!R3-'Charges statutaires'!R3</f>
        <v>11253.107617739093</v>
      </c>
      <c r="S3" s="41">
        <f>'Charges contractuels'!S3-'Charges statutaires'!S3</f>
        <v>10802.864651013115</v>
      </c>
      <c r="T3" s="41">
        <f>'Charges contractuels'!T3-'Charges statutaires'!T3</f>
        <v>13243.655257530481</v>
      </c>
      <c r="U3" s="41">
        <f>'Charges contractuels'!U3-'Charges statutaires'!U3</f>
        <v>11815.101536638089</v>
      </c>
      <c r="V3" s="41">
        <f>'Charges contractuels'!V3-'Charges statutaires'!V3</f>
        <v>14255.892143155492</v>
      </c>
      <c r="W3" s="41">
        <f>'Charges contractuels'!W3-'Charges statutaires'!W3</f>
        <v>13729.083578400809</v>
      </c>
      <c r="X3" s="41">
        <f>'Charges contractuels'!X3-'Charges statutaires'!X3</f>
        <v>14030.32527556282</v>
      </c>
      <c r="Y3" s="41">
        <f>'Charges contractuels'!Y3-'Charges statutaires'!Y3</f>
        <v>14955.222313748542</v>
      </c>
      <c r="Z3" s="41">
        <f>'Charges contractuels'!Z3-'Charges statutaires'!Z3</f>
        <v>16991.166753386453</v>
      </c>
      <c r="AA3" s="41">
        <f>'Charges contractuels'!AA3-'Charges statutaires'!AA3</f>
        <v>19622.982656011445</v>
      </c>
      <c r="AB3" s="41">
        <f>'Charges contractuels'!AB3-'Charges statutaires'!AB3</f>
        <v>19167.767581703272</v>
      </c>
      <c r="AC3" s="41">
        <f>'Charges contractuels'!AC3-'Charges statutaires'!AC3</f>
        <v>19469.013327812805</v>
      </c>
      <c r="AD3" s="41">
        <f>'Charges contractuels'!AD3-'Charges statutaires'!AD3</f>
        <v>22914.667686480301</v>
      </c>
      <c r="AE3" s="41">
        <f>'Charges contractuels'!AE3-'Charges statutaires'!AE3</f>
        <v>21726.512128028757</v>
      </c>
      <c r="AF3" s="41">
        <f>'Charges contractuels'!AF3-'Charges statutaires'!AF3</f>
        <v>25172.166486696253</v>
      </c>
      <c r="AG3" s="3"/>
      <c r="AH3" s="3"/>
      <c r="AI3" s="3"/>
      <c r="AJ3" s="3"/>
    </row>
    <row r="4" spans="1:36" ht="19.5" customHeight="1">
      <c r="A4" s="51">
        <v>2</v>
      </c>
      <c r="B4" s="41">
        <f>'Charges contractuels'!B4-'Charges statutaires'!B4</f>
        <v>6134.0018150276373</v>
      </c>
      <c r="C4" s="41">
        <f>'Charges contractuels'!C4-'Charges statutaires'!C4</f>
        <v>7041.7029730003705</v>
      </c>
      <c r="D4" s="41">
        <f>'Charges contractuels'!D4-'Charges statutaires'!D4</f>
        <v>7423.0446798616322</v>
      </c>
      <c r="E4" s="41">
        <f>'Charges contractuels'!E4-'Charges statutaires'!E4</f>
        <v>7927.7353437166457</v>
      </c>
      <c r="F4" s="41">
        <f>'Charges contractuels'!F4-'Charges statutaires'!F4</f>
        <v>6425.400520713818</v>
      </c>
      <c r="G4" s="41">
        <f>'Charges contractuels'!G4-'Charges statutaires'!G4</f>
        <v>7499.8208231625176</v>
      </c>
      <c r="H4" s="41">
        <f>'Charges contractuels'!H4-'Charges statutaires'!H4</f>
        <v>8286.0510054377228</v>
      </c>
      <c r="I4" s="41">
        <f>'Charges contractuels'!I4-'Charges statutaires'!I4</f>
        <v>9266.4226739032456</v>
      </c>
      <c r="J4" s="41">
        <f>'Charges contractuels'!J4-'Charges statutaires'!J4</f>
        <v>6983.7222574644475</v>
      </c>
      <c r="K4" s="41">
        <f>'Charges contractuels'!K4-'Charges statutaires'!K4</f>
        <v>9107.3516718010505</v>
      </c>
      <c r="L4" s="41">
        <f>'Charges contractuels'!L4-'Charges statutaires'!L4</f>
        <v>8259.8705106279231</v>
      </c>
      <c r="M4" s="41">
        <f>'Charges contractuels'!M4-'Charges statutaires'!M4</f>
        <v>9191.1284454029228</v>
      </c>
      <c r="N4" s="41">
        <f>'Charges contractuels'!N4-'Charges statutaires'!N4</f>
        <v>9272.1073962529263</v>
      </c>
      <c r="O4" s="41">
        <f>'Charges contractuels'!O4-'Charges statutaires'!O4</f>
        <v>10203.365331027926</v>
      </c>
      <c r="P4" s="41">
        <f>'Charges contractuels'!P4-'Charges statutaires'!P4</f>
        <v>10543.853476719378</v>
      </c>
      <c r="Q4" s="41">
        <f>'Charges contractuels'!Q4-'Charges statutaires'!Q4</f>
        <v>9275.9457985232148</v>
      </c>
      <c r="R4" s="41">
        <f>'Charges contractuels'!R4-'Charges statutaires'!R4</f>
        <v>11505.599986489397</v>
      </c>
      <c r="S4" s="41">
        <f>'Charges contractuels'!S4-'Charges statutaires'!S4</f>
        <v>11055.357019763404</v>
      </c>
      <c r="T4" s="41">
        <f>'Charges contractuels'!T4-'Charges statutaires'!T4</f>
        <v>13496.147626280799</v>
      </c>
      <c r="U4" s="41">
        <f>'Charges contractuels'!U4-'Charges statutaires'!U4</f>
        <v>12067.593905388392</v>
      </c>
      <c r="V4" s="41">
        <f>'Charges contractuels'!V4-'Charges statutaires'!V4</f>
        <v>14508.384511905781</v>
      </c>
      <c r="W4" s="41">
        <f>'Charges contractuels'!W4-'Charges statutaires'!W4</f>
        <v>13981.575947151126</v>
      </c>
      <c r="X4" s="41">
        <f>'Charges contractuels'!X4-'Charges statutaires'!X4</f>
        <v>14282.817644313109</v>
      </c>
      <c r="Y4" s="41">
        <f>'Charges contractuels'!Y4-'Charges statutaires'!Y4</f>
        <v>15207.714682498845</v>
      </c>
      <c r="Z4" s="41">
        <f>'Charges contractuels'!Z4-'Charges statutaires'!Z4</f>
        <v>17243.659122136742</v>
      </c>
      <c r="AA4" s="41">
        <f>'Charges contractuels'!AA4-'Charges statutaires'!AA4</f>
        <v>19875.475024761749</v>
      </c>
      <c r="AB4" s="41">
        <f>'Charges contractuels'!AB4-'Charges statutaires'!AB4</f>
        <v>19420.259950453546</v>
      </c>
      <c r="AC4" s="41">
        <f>'Charges contractuels'!AC4-'Charges statutaires'!AC4</f>
        <v>19721.505696563108</v>
      </c>
      <c r="AD4" s="41">
        <f>'Charges contractuels'!AD4-'Charges statutaires'!AD4</f>
        <v>23167.160055230604</v>
      </c>
      <c r="AE4" s="41">
        <f>'Charges contractuels'!AE4-'Charges statutaires'!AE4</f>
        <v>21979.004496779075</v>
      </c>
      <c r="AF4" s="41">
        <f>'Charges contractuels'!AF4-'Charges statutaires'!AF4</f>
        <v>25424.658855446585</v>
      </c>
      <c r="AG4" s="3"/>
      <c r="AH4" s="3"/>
      <c r="AI4" s="3"/>
      <c r="AJ4" s="3"/>
    </row>
    <row r="5" spans="1:36" ht="19.5" customHeight="1">
      <c r="A5" s="51">
        <v>3</v>
      </c>
      <c r="B5" s="41">
        <f>'Charges contractuels'!B5-'Charges statutaires'!B5</f>
        <v>6179.7427754152595</v>
      </c>
      <c r="C5" s="41">
        <f>'Charges contractuels'!C5-'Charges statutaires'!C5</f>
        <v>7098.4246791232508</v>
      </c>
      <c r="D5" s="41">
        <f>'Charges contractuels'!D5-'Charges statutaires'!D5</f>
        <v>7479.7663859845125</v>
      </c>
      <c r="E5" s="41">
        <f>'Charges contractuels'!E5-'Charges statutaires'!E5</f>
        <v>7984.457049839526</v>
      </c>
      <c r="F5" s="41">
        <f>'Charges contractuels'!F5-'Charges statutaires'!F5</f>
        <v>6533.6329374723864</v>
      </c>
      <c r="G5" s="41">
        <f>'Charges contractuels'!G5-'Charges statutaires'!G5</f>
        <v>7608.0532399210861</v>
      </c>
      <c r="H5" s="41">
        <f>'Charges contractuels'!H5-'Charges statutaires'!H5</f>
        <v>8394.2834221962985</v>
      </c>
      <c r="I5" s="41">
        <f>'Charges contractuels'!I5-'Charges statutaires'!I5</f>
        <v>9374.6550906618213</v>
      </c>
      <c r="J5" s="41">
        <f>'Charges contractuels'!J5-'Charges statutaires'!J5</f>
        <v>7871.6655181481037</v>
      </c>
      <c r="K5" s="41">
        <f>'Charges contractuels'!K5-'Charges statutaires'!K5</f>
        <v>9209.4580309278244</v>
      </c>
      <c r="L5" s="41">
        <f>'Charges contractuels'!L5-'Charges statutaires'!L5</f>
        <v>8361.9768697546897</v>
      </c>
      <c r="M5" s="41">
        <f>'Charges contractuels'!M5-'Charges statutaires'!M5</f>
        <v>9293.2348045296822</v>
      </c>
      <c r="N5" s="41">
        <f>'Charges contractuels'!N5-'Charges statutaires'!N5</f>
        <v>9374.2137553796856</v>
      </c>
      <c r="O5" s="41">
        <f>'Charges contractuels'!O5-'Charges statutaires'!O5</f>
        <v>10305.471690154693</v>
      </c>
      <c r="P5" s="41">
        <f>'Charges contractuels'!P5-'Charges statutaires'!P5</f>
        <v>10645.959835846144</v>
      </c>
      <c r="Q5" s="41">
        <f>'Charges contractuels'!Q5-'Charges statutaires'!Q5</f>
        <v>9528.4381672735108</v>
      </c>
      <c r="R5" s="41">
        <f>'Charges contractuels'!R5-'Charges statutaires'!R5</f>
        <v>11758.0923552397</v>
      </c>
      <c r="S5" s="41">
        <f>'Charges contractuels'!S5-'Charges statutaires'!S5</f>
        <v>11307.849388513685</v>
      </c>
      <c r="T5" s="41">
        <f>'Charges contractuels'!T5-'Charges statutaires'!T5</f>
        <v>13748.639995031088</v>
      </c>
      <c r="U5" s="41">
        <f>'Charges contractuels'!U5-'Charges statutaires'!U5</f>
        <v>12320.086274138695</v>
      </c>
      <c r="V5" s="41">
        <f>'Charges contractuels'!V5-'Charges statutaires'!V5</f>
        <v>14760.876880656084</v>
      </c>
      <c r="W5" s="41">
        <f>'Charges contractuels'!W5-'Charges statutaires'!W5</f>
        <v>14234.068315901415</v>
      </c>
      <c r="X5" s="41">
        <f>'Charges contractuels'!X5-'Charges statutaires'!X5</f>
        <v>14535.310013063412</v>
      </c>
      <c r="Y5" s="41">
        <f>'Charges contractuels'!Y5-'Charges statutaires'!Y5</f>
        <v>15460.207051249148</v>
      </c>
      <c r="Z5" s="41">
        <f>'Charges contractuels'!Z5-'Charges statutaires'!Z5</f>
        <v>17496.151490887059</v>
      </c>
      <c r="AA5" s="41">
        <f>'Charges contractuels'!AA5-'Charges statutaires'!AA5</f>
        <v>20127.967393512037</v>
      </c>
      <c r="AB5" s="41">
        <f>'Charges contractuels'!AB5-'Charges statutaires'!AB5</f>
        <v>19672.752319203864</v>
      </c>
      <c r="AC5" s="41">
        <f>'Charges contractuels'!AC5-'Charges statutaires'!AC5</f>
        <v>19973.998065313383</v>
      </c>
      <c r="AD5" s="41">
        <f>'Charges contractuels'!AD5-'Charges statutaires'!AD5</f>
        <v>23419.652423980908</v>
      </c>
      <c r="AE5" s="41">
        <f>'Charges contractuels'!AE5-'Charges statutaires'!AE5</f>
        <v>22231.496865529363</v>
      </c>
      <c r="AF5" s="41">
        <f>'Charges contractuels'!AF5-'Charges statutaires'!AF5</f>
        <v>25677.151224196889</v>
      </c>
      <c r="AG5" s="3"/>
      <c r="AH5" s="3"/>
      <c r="AI5" s="3"/>
      <c r="AJ5" s="3"/>
    </row>
    <row r="6" spans="1:36" ht="19.5" customHeight="1">
      <c r="A6" s="51">
        <v>4</v>
      </c>
      <c r="B6" s="41">
        <f>'Charges contractuels'!B6-'Charges statutaires'!B6</f>
        <v>6179.7427754152595</v>
      </c>
      <c r="C6" s="41">
        <f>'Charges contractuels'!C6-'Charges statutaires'!C6</f>
        <v>7098.4246791232508</v>
      </c>
      <c r="D6" s="41">
        <f>'Charges contractuels'!D6-'Charges statutaires'!D6</f>
        <v>7479.7663859845125</v>
      </c>
      <c r="E6" s="41">
        <f>'Charges contractuels'!E6-'Charges statutaires'!E6</f>
        <v>7984.457049839526</v>
      </c>
      <c r="F6" s="41">
        <f>'Charges contractuels'!F6-'Charges statutaires'!F6</f>
        <v>6533.6329374723864</v>
      </c>
      <c r="G6" s="41">
        <f>'Charges contractuels'!G6-'Charges statutaires'!G6</f>
        <v>6596.2096350143984</v>
      </c>
      <c r="H6" s="41">
        <f>'Charges contractuels'!H6-'Charges statutaires'!H6</f>
        <v>8394.2834221962985</v>
      </c>
      <c r="I6" s="41">
        <f>'Charges contractuels'!I6-'Charges statutaires'!I6</f>
        <v>9374.6550906618213</v>
      </c>
      <c r="J6" s="41">
        <f>'Charges contractuels'!J6-'Charges statutaires'!J6</f>
        <v>7871.6655181481037</v>
      </c>
      <c r="K6" s="41">
        <f>'Charges contractuels'!K6-'Charges statutaires'!K6</f>
        <v>9209.4580309278244</v>
      </c>
      <c r="L6" s="41">
        <f>'Charges contractuels'!L6-'Charges statutaires'!L6</f>
        <v>8361.9768697546897</v>
      </c>
      <c r="M6" s="41">
        <f>'Charges contractuels'!M6-'Charges statutaires'!M6</f>
        <v>9293.2348045296822</v>
      </c>
      <c r="N6" s="41">
        <f>'Charges contractuels'!N6-'Charges statutaires'!N6</f>
        <v>9374.2137553796856</v>
      </c>
      <c r="O6" s="41">
        <f>'Charges contractuels'!O6-'Charges statutaires'!O6</f>
        <v>10305.471690154693</v>
      </c>
      <c r="P6" s="41">
        <f>'Charges contractuels'!P6-'Charges statutaires'!P6</f>
        <v>10645.959835846144</v>
      </c>
      <c r="Q6" s="41">
        <f>'Charges contractuels'!Q6-'Charges statutaires'!Q6</f>
        <v>9528.4381672735108</v>
      </c>
      <c r="R6" s="41">
        <f>'Charges contractuels'!R6-'Charges statutaires'!R6</f>
        <v>11758.0923552397</v>
      </c>
      <c r="S6" s="41">
        <f>'Charges contractuels'!S6-'Charges statutaires'!S6</f>
        <v>11307.849388513685</v>
      </c>
      <c r="T6" s="41">
        <f>'Charges contractuels'!T6-'Charges statutaires'!T6</f>
        <v>13748.639995031088</v>
      </c>
      <c r="U6" s="41">
        <f>'Charges contractuels'!U6-'Charges statutaires'!U6</f>
        <v>12320.086274138695</v>
      </c>
      <c r="V6" s="41">
        <f>'Charges contractuels'!V6-'Charges statutaires'!V6</f>
        <v>14760.876880656084</v>
      </c>
      <c r="W6" s="41">
        <f>'Charges contractuels'!W6-'Charges statutaires'!W6</f>
        <v>14234.068315901415</v>
      </c>
      <c r="X6" s="41">
        <f>'Charges contractuels'!X6-'Charges statutaires'!X6</f>
        <v>14535.310013063412</v>
      </c>
      <c r="Y6" s="41">
        <f>'Charges contractuels'!Y6-'Charges statutaires'!Y6</f>
        <v>15460.207051249148</v>
      </c>
      <c r="Z6" s="41">
        <f>'Charges contractuels'!Z6-'Charges statutaires'!Z6</f>
        <v>17496.151490887059</v>
      </c>
      <c r="AA6" s="41">
        <f>'Charges contractuels'!AA6-'Charges statutaires'!AA6</f>
        <v>20127.967393512037</v>
      </c>
      <c r="AB6" s="41">
        <f>'Charges contractuels'!AB6-'Charges statutaires'!AB6</f>
        <v>19672.752319203864</v>
      </c>
      <c r="AC6" s="41">
        <f>'Charges contractuels'!AC6-'Charges statutaires'!AC6</f>
        <v>19973.998065313383</v>
      </c>
      <c r="AD6" s="41">
        <f>'Charges contractuels'!AD6-'Charges statutaires'!AD6</f>
        <v>23419.652423980908</v>
      </c>
      <c r="AE6" s="41">
        <f>'Charges contractuels'!AE6-'Charges statutaires'!AE6</f>
        <v>22231.496865529363</v>
      </c>
      <c r="AF6" s="41">
        <f>'Charges contractuels'!AF6-'Charges statutaires'!AF6</f>
        <v>25677.151224196889</v>
      </c>
      <c r="AG6" s="3"/>
      <c r="AH6" s="3"/>
      <c r="AI6" s="3"/>
      <c r="AJ6" s="3"/>
    </row>
    <row r="7" spans="1:36" ht="19.5" customHeight="1">
      <c r="A7" s="51">
        <v>5</v>
      </c>
      <c r="B7" s="41">
        <f>'Charges contractuels'!B7-'Charges statutaires'!B7</f>
        <v>6203.2955032699756</v>
      </c>
      <c r="C7" s="41">
        <f>'Charges contractuels'!C7-'Charges statutaires'!C7</f>
        <v>7177.2455409331087</v>
      </c>
      <c r="D7" s="41">
        <f>'Charges contractuels'!D7-'Charges statutaires'!D7</f>
        <v>7558.5872477943631</v>
      </c>
      <c r="E7" s="41">
        <f>'Charges contractuels'!E7-'Charges statutaires'!E7</f>
        <v>8063.2779116493766</v>
      </c>
      <c r="F7" s="41">
        <f>'Charges contractuels'!F7-'Charges statutaires'!F7</f>
        <v>6641.8653542309548</v>
      </c>
      <c r="G7" s="41">
        <f>'Charges contractuels'!G7-'Charges statutaires'!G7</f>
        <v>6704.4420517729668</v>
      </c>
      <c r="H7" s="41">
        <f>'Charges contractuels'!H7-'Charges statutaires'!H7</f>
        <v>8502.5158389548596</v>
      </c>
      <c r="I7" s="41">
        <f>'Charges contractuels'!I7-'Charges statutaires'!I7</f>
        <v>9482.8875074203897</v>
      </c>
      <c r="J7" s="41">
        <f>'Charges contractuels'!J7-'Charges statutaires'!J7</f>
        <v>7990.133674294113</v>
      </c>
      <c r="K7" s="41">
        <f>'Charges contractuels'!K7-'Charges statutaires'!K7</f>
        <v>9327.9261870738264</v>
      </c>
      <c r="L7" s="41">
        <f>'Charges contractuels'!L7-'Charges statutaires'!L7</f>
        <v>8480.445025900699</v>
      </c>
      <c r="M7" s="41">
        <f>'Charges contractuels'!M7-'Charges statutaires'!M7</f>
        <v>9411.7029606756987</v>
      </c>
      <c r="N7" s="41">
        <f>'Charges contractuels'!N7-'Charges statutaires'!N7</f>
        <v>9492.6819115256949</v>
      </c>
      <c r="O7" s="41">
        <f>'Charges contractuels'!O7-'Charges statutaires'!O7</f>
        <v>10423.939846300695</v>
      </c>
      <c r="P7" s="41">
        <f>'Charges contractuels'!P7-'Charges statutaires'!P7</f>
        <v>10764.427991992154</v>
      </c>
      <c r="Q7" s="41">
        <f>'Charges contractuels'!Q7-'Charges statutaires'!Q7</f>
        <v>9916.1977755236512</v>
      </c>
      <c r="R7" s="41">
        <f>'Charges contractuels'!R7-'Charges statutaires'!R7</f>
        <v>12145.85196348984</v>
      </c>
      <c r="S7" s="41">
        <f>'Charges contractuels'!S7-'Charges statutaires'!S7</f>
        <v>11767.473766695679</v>
      </c>
      <c r="T7" s="41">
        <f>'Charges contractuels'!T7-'Charges statutaires'!T7</f>
        <v>14136.399603281228</v>
      </c>
      <c r="U7" s="41">
        <f>'Charges contractuels'!U7-'Charges statutaires'!U7</f>
        <v>12779.710652320675</v>
      </c>
      <c r="V7" s="41">
        <f>'Charges contractuels'!V7-'Charges statutaires'!V7</f>
        <v>15148.636488906224</v>
      </c>
      <c r="W7" s="41">
        <f>'Charges contractuels'!W7-'Charges statutaires'!W7</f>
        <v>14744.381468367937</v>
      </c>
      <c r="X7" s="41">
        <f>'Charges contractuels'!X7-'Charges statutaires'!X7</f>
        <v>15045.623165529949</v>
      </c>
      <c r="Y7" s="41">
        <f>'Charges contractuels'!Y7-'Charges statutaires'!Y7</f>
        <v>15970.520203715671</v>
      </c>
      <c r="Z7" s="41">
        <f>'Charges contractuels'!Z7-'Charges statutaires'!Z7</f>
        <v>18006.464643353582</v>
      </c>
      <c r="AA7" s="41">
        <f>'Charges contractuels'!AA7-'Charges statutaires'!AA7</f>
        <v>20638.280545978589</v>
      </c>
      <c r="AB7" s="41">
        <f>'Charges contractuels'!AB7-'Charges statutaires'!AB7</f>
        <v>20323.932405621512</v>
      </c>
      <c r="AC7" s="41">
        <f>'Charges contractuels'!AC7-'Charges statutaires'!AC7</f>
        <v>20625.178151731045</v>
      </c>
      <c r="AD7" s="41">
        <f>'Charges contractuels'!AD7-'Charges statutaires'!AD7</f>
        <v>24070.832510398584</v>
      </c>
      <c r="AE7" s="41">
        <f>'Charges contractuels'!AE7-'Charges statutaires'!AE7</f>
        <v>22882.676951947011</v>
      </c>
      <c r="AF7" s="41">
        <f>'Charges contractuels'!AF7-'Charges statutaires'!AF7</f>
        <v>26328.331310614507</v>
      </c>
      <c r="AG7" s="3"/>
      <c r="AH7" s="3"/>
      <c r="AI7" s="3"/>
      <c r="AJ7" s="3"/>
    </row>
    <row r="8" spans="1:36" s="11" customFormat="1" ht="19.5" customHeight="1">
      <c r="A8" s="52">
        <v>6</v>
      </c>
      <c r="B8" s="45">
        <f>'Charges contractuels'!B8-'Charges statutaires'!B8</f>
        <v>6304.6730518390978</v>
      </c>
      <c r="C8" s="45">
        <f>'Charges contractuels'!C8-'Charges statutaires'!C8</f>
        <v>6266.8075952665968</v>
      </c>
      <c r="D8" s="45">
        <f>'Charges contractuels'!D8-'Charges statutaires'!D8</f>
        <v>7659.9647963634779</v>
      </c>
      <c r="E8" s="45">
        <f>'Charges contractuels'!E8-'Charges statutaires'!E8</f>
        <v>8164.6554602184915</v>
      </c>
      <c r="F8" s="45">
        <f>'Charges contractuels'!F8-'Charges statutaires'!F8</f>
        <v>6743.2429028000697</v>
      </c>
      <c r="G8" s="45">
        <f>'Charges contractuels'!G8-'Charges statutaires'!G8</f>
        <v>6805.8196003420817</v>
      </c>
      <c r="H8" s="45">
        <f>'Charges contractuels'!H8-'Charges statutaires'!H8</f>
        <v>8603.8933875239745</v>
      </c>
      <c r="I8" s="45">
        <f>'Charges contractuels'!I8-'Charges statutaires'!I8</f>
        <v>9584.2650559895046</v>
      </c>
      <c r="J8" s="45">
        <f>'Charges contractuels'!J8-'Charges statutaires'!J8</f>
        <v>8091.5112228632352</v>
      </c>
      <c r="K8" s="45">
        <f>'Charges contractuels'!K8-'Charges statutaires'!K8</f>
        <v>9429.3037356429413</v>
      </c>
      <c r="L8" s="45">
        <f>'Charges contractuels'!L8-'Charges statutaires'!L8</f>
        <v>8581.8225744698138</v>
      </c>
      <c r="M8" s="45">
        <f>'Charges contractuels'!M8-'Charges statutaires'!M8</f>
        <v>9513.0805092448209</v>
      </c>
      <c r="N8" s="45">
        <f>'Charges contractuels'!N8-'Charges statutaires'!N8</f>
        <v>9594.0594600948098</v>
      </c>
      <c r="O8" s="45">
        <f>'Charges contractuels'!O8-'Charges statutaires'!O8</f>
        <v>10525.317394869824</v>
      </c>
      <c r="P8" s="45">
        <f>'Charges contractuels'!P8-'Charges statutaires'!P8</f>
        <v>10865.805540561261</v>
      </c>
      <c r="Q8" s="45">
        <f>'Charges contractuels'!Q8-'Charges statutaires'!Q8</f>
        <v>10017.575324092773</v>
      </c>
      <c r="R8" s="45">
        <f>'Charges contractuels'!R8-'Charges statutaires'!R8</f>
        <v>12247.229512058941</v>
      </c>
      <c r="S8" s="45">
        <f>'Charges contractuels'!S8-'Charges statutaires'!S8</f>
        <v>11868.851315264779</v>
      </c>
      <c r="T8" s="45">
        <f>'Charges contractuels'!T8-'Charges statutaires'!T8</f>
        <v>14237.777151850343</v>
      </c>
      <c r="U8" s="45">
        <f>'Charges contractuels'!U8-'Charges statutaires'!U8</f>
        <v>12881.08820088979</v>
      </c>
      <c r="V8" s="45">
        <f>'Charges contractuels'!V8-'Charges statutaires'!V8</f>
        <v>15250.014037475339</v>
      </c>
      <c r="W8" s="45">
        <f>'Charges contractuels'!W8-'Charges statutaires'!W8</f>
        <v>14845.759016937052</v>
      </c>
      <c r="X8" s="45">
        <f>'Charges contractuels'!X8-'Charges statutaires'!X8</f>
        <v>15147.000714099049</v>
      </c>
      <c r="Y8" s="45">
        <f>'Charges contractuels'!Y8-'Charges statutaires'!Y8</f>
        <v>16071.897752284785</v>
      </c>
      <c r="Z8" s="45">
        <f>'Charges contractuels'!Z8-'Charges statutaires'!Z8</f>
        <v>18107.842191922682</v>
      </c>
      <c r="AA8" s="45">
        <f>'Charges contractuels'!AA8-'Charges statutaires'!AA8</f>
        <v>20739.658094547674</v>
      </c>
      <c r="AB8" s="45">
        <f>'Charges contractuels'!AB8-'Charges statutaires'!AB8</f>
        <v>20425.309954190627</v>
      </c>
      <c r="AC8" s="45">
        <f>'Charges contractuels'!AC8-'Charges statutaires'!AC8</f>
        <v>20726.55570030016</v>
      </c>
      <c r="AD8" s="45">
        <f>'Charges contractuels'!AD8-'Charges statutaires'!AD8</f>
        <v>24172.21005896767</v>
      </c>
      <c r="AE8" s="45">
        <f>'Charges contractuels'!AE8-'Charges statutaires'!AE8</f>
        <v>22984.054500516126</v>
      </c>
      <c r="AF8" s="45">
        <f>'Charges contractuels'!AF8-'Charges statutaires'!AF8</f>
        <v>26429.708859183622</v>
      </c>
      <c r="AG8" s="43"/>
      <c r="AH8" s="43"/>
      <c r="AI8" s="43"/>
      <c r="AJ8" s="43"/>
    </row>
    <row r="9" spans="1:36" ht="19.5" customHeight="1">
      <c r="A9" s="51">
        <v>7</v>
      </c>
      <c r="B9" s="41">
        <f>'Charges contractuels'!B9-'Charges statutaires'!B9</f>
        <v>6328.2257796938211</v>
      </c>
      <c r="C9" s="41">
        <f>'Charges contractuels'!C9-'Charges statutaires'!C9</f>
        <v>7131.4435267983208</v>
      </c>
      <c r="D9" s="41">
        <f>'Charges contractuels'!D9-'Charges statutaires'!D9</f>
        <v>7738.7856581733213</v>
      </c>
      <c r="E9" s="41">
        <f>'Charges contractuels'!E9-'Charges statutaires'!E9</f>
        <v>8243.4763220283348</v>
      </c>
      <c r="F9" s="41">
        <f>'Charges contractuels'!F9-'Charges statutaires'!F9</f>
        <v>6887.5230995295133</v>
      </c>
      <c r="G9" s="41">
        <f>'Charges contractuels'!G9-'Charges statutaires'!G9</f>
        <v>7735.9366986284222</v>
      </c>
      <c r="H9" s="41">
        <f>'Charges contractuels'!H9-'Charges statutaires'!H9</f>
        <v>8748.1735842534254</v>
      </c>
      <c r="I9" s="41">
        <f>'Charges contractuels'!I9-'Charges statutaires'!I9</f>
        <v>9728.5452527189627</v>
      </c>
      <c r="J9" s="41">
        <f>'Charges contractuels'!J9-'Charges statutaires'!J9</f>
        <v>8249.4323238633515</v>
      </c>
      <c r="K9" s="41">
        <f>'Charges contractuels'!K9-'Charges statutaires'!K9</f>
        <v>9587.2248366430722</v>
      </c>
      <c r="L9" s="41">
        <f>'Charges contractuels'!L9-'Charges statutaires'!L9</f>
        <v>8739.7436754699374</v>
      </c>
      <c r="M9" s="41">
        <f>'Charges contractuels'!M9-'Charges statutaires'!M9</f>
        <v>9671.0016102449445</v>
      </c>
      <c r="N9" s="41">
        <f>'Charges contractuels'!N9-'Charges statutaires'!N9</f>
        <v>9751.9805610949479</v>
      </c>
      <c r="O9" s="41">
        <f>'Charges contractuels'!O9-'Charges statutaires'!O9</f>
        <v>10683.23849586994</v>
      </c>
      <c r="P9" s="41">
        <f>'Charges contractuels'!P9-'Charges statutaires'!P9</f>
        <v>11023.726641561399</v>
      </c>
      <c r="Q9" s="41">
        <f>'Charges contractuels'!Q9-'Charges statutaires'!Q9</f>
        <v>10405.334932342914</v>
      </c>
      <c r="R9" s="41">
        <f>'Charges contractuels'!R9-'Charges statutaires'!R9</f>
        <v>12634.989120309081</v>
      </c>
      <c r="S9" s="41">
        <f>'Charges contractuels'!S9-'Charges statutaires'!S9</f>
        <v>12328.475693446759</v>
      </c>
      <c r="T9" s="41">
        <f>'Charges contractuels'!T9-'Charges statutaires'!T9</f>
        <v>14625.536760100484</v>
      </c>
      <c r="U9" s="41">
        <f>'Charges contractuels'!U9-'Charges statutaires'!U9</f>
        <v>13340.712579071755</v>
      </c>
      <c r="V9" s="41">
        <f>'Charges contractuels'!V9-'Charges statutaires'!V9</f>
        <v>15637.77364572548</v>
      </c>
      <c r="W9" s="41">
        <f>'Charges contractuels'!W9-'Charges statutaires'!W9</f>
        <v>15356.072169403589</v>
      </c>
      <c r="X9" s="41">
        <f>'Charges contractuels'!X9-'Charges statutaires'!X9</f>
        <v>15657.313866565586</v>
      </c>
      <c r="Y9" s="41">
        <f>'Charges contractuels'!Y9-'Charges statutaires'!Y9</f>
        <v>16582.210904751322</v>
      </c>
      <c r="Z9" s="41">
        <f>'Charges contractuels'!Z9-'Charges statutaires'!Z9</f>
        <v>18618.155344389234</v>
      </c>
      <c r="AA9" s="41">
        <f>'Charges contractuels'!AA9-'Charges statutaires'!AA9</f>
        <v>21249.971247014211</v>
      </c>
      <c r="AB9" s="41">
        <f>'Charges contractuels'!AB9-'Charges statutaires'!AB9</f>
        <v>21076.49004060826</v>
      </c>
      <c r="AC9" s="41">
        <f>'Charges contractuels'!AC9-'Charges statutaires'!AC9</f>
        <v>21377.735786717807</v>
      </c>
      <c r="AD9" s="41">
        <f>'Charges contractuels'!AD9-'Charges statutaires'!AD9</f>
        <v>24823.390145385318</v>
      </c>
      <c r="AE9" s="41">
        <f>'Charges contractuels'!AE9-'Charges statutaires'!AE9</f>
        <v>23635.234586933802</v>
      </c>
      <c r="AF9" s="41">
        <f>'Charges contractuels'!AF9-'Charges statutaires'!AF9</f>
        <v>27080.888945601269</v>
      </c>
      <c r="AG9" s="3"/>
      <c r="AH9" s="3"/>
      <c r="AI9" s="3"/>
      <c r="AJ9" s="3"/>
    </row>
    <row r="10" spans="1:36" ht="19.5" customHeight="1">
      <c r="A10" s="51">
        <v>8</v>
      </c>
      <c r="B10" s="41">
        <f>'Charges contractuels'!B10-'Charges statutaires'!B10</f>
        <v>6328.2257796938211</v>
      </c>
      <c r="C10" s="41">
        <f>'Charges contractuels'!C10-'Charges statutaires'!C10</f>
        <v>7131.4435267983208</v>
      </c>
      <c r="D10" s="41">
        <f>'Charges contractuels'!D10-'Charges statutaires'!D10</f>
        <v>7738.7856581733213</v>
      </c>
      <c r="E10" s="41">
        <f>'Charges contractuels'!E10-'Charges statutaires'!E10</f>
        <v>8243.4763220283348</v>
      </c>
      <c r="F10" s="41">
        <f>'Charges contractuels'!F10-'Charges statutaires'!F10</f>
        <v>6887.5230995295133</v>
      </c>
      <c r="G10" s="41">
        <f>'Charges contractuels'!G10-'Charges statutaires'!G10</f>
        <v>7735.9366986284222</v>
      </c>
      <c r="H10" s="41">
        <f>'Charges contractuels'!H10-'Charges statutaires'!H10</f>
        <v>8748.1735842534254</v>
      </c>
      <c r="I10" s="41">
        <f>'Charges contractuels'!I10-'Charges statutaires'!I10</f>
        <v>9728.5452527189627</v>
      </c>
      <c r="J10" s="41">
        <f>'Charges contractuels'!J10-'Charges statutaires'!J10</f>
        <v>8249.4323238633515</v>
      </c>
      <c r="K10" s="41">
        <f>'Charges contractuels'!K10-'Charges statutaires'!K10</f>
        <v>9587.2248366430722</v>
      </c>
      <c r="L10" s="41">
        <f>'Charges contractuels'!L10-'Charges statutaires'!L10</f>
        <v>8739.7436754699374</v>
      </c>
      <c r="M10" s="41">
        <f>'Charges contractuels'!M10-'Charges statutaires'!M10</f>
        <v>9671.0016102449445</v>
      </c>
      <c r="N10" s="41">
        <f>'Charges contractuels'!N10-'Charges statutaires'!N10</f>
        <v>9751.9805610949479</v>
      </c>
      <c r="O10" s="41">
        <f>'Charges contractuels'!O10-'Charges statutaires'!O10</f>
        <v>10683.23849586994</v>
      </c>
      <c r="P10" s="41">
        <f>'Charges contractuels'!P10-'Charges statutaires'!P10</f>
        <v>11023.726641561399</v>
      </c>
      <c r="Q10" s="41">
        <f>'Charges contractuels'!Q10-'Charges statutaires'!Q10</f>
        <v>10405.334932342914</v>
      </c>
      <c r="R10" s="41">
        <f>'Charges contractuels'!R10-'Charges statutaires'!R10</f>
        <v>12634.989120309081</v>
      </c>
      <c r="S10" s="41">
        <f>'Charges contractuels'!S10-'Charges statutaires'!S10</f>
        <v>12328.475693446759</v>
      </c>
      <c r="T10" s="41">
        <f>'Charges contractuels'!T10-'Charges statutaires'!T10</f>
        <v>14625.536760100484</v>
      </c>
      <c r="U10" s="41">
        <f>'Charges contractuels'!U10-'Charges statutaires'!U10</f>
        <v>13340.712579071755</v>
      </c>
      <c r="V10" s="41">
        <f>'Charges contractuels'!V10-'Charges statutaires'!V10</f>
        <v>15637.77364572548</v>
      </c>
      <c r="W10" s="41">
        <f>'Charges contractuels'!W10-'Charges statutaires'!W10</f>
        <v>15356.072169403589</v>
      </c>
      <c r="X10" s="41">
        <f>'Charges contractuels'!X10-'Charges statutaires'!X10</f>
        <v>15657.313866565586</v>
      </c>
      <c r="Y10" s="41">
        <f>'Charges contractuels'!Y10-'Charges statutaires'!Y10</f>
        <v>16582.210904751322</v>
      </c>
      <c r="Z10" s="41">
        <f>'Charges contractuels'!Z10-'Charges statutaires'!Z10</f>
        <v>18618.155344389234</v>
      </c>
      <c r="AA10" s="41">
        <f>'Charges contractuels'!AA10-'Charges statutaires'!AA10</f>
        <v>21249.971247014211</v>
      </c>
      <c r="AB10" s="41">
        <f>'Charges contractuels'!AB10-'Charges statutaires'!AB10</f>
        <v>21076.49004060826</v>
      </c>
      <c r="AC10" s="41">
        <f>'Charges contractuels'!AC10-'Charges statutaires'!AC10</f>
        <v>21377.735786717807</v>
      </c>
      <c r="AD10" s="41">
        <f>'Charges contractuels'!AD10-'Charges statutaires'!AD10</f>
        <v>24823.390145385318</v>
      </c>
      <c r="AE10" s="41">
        <f>'Charges contractuels'!AE10-'Charges statutaires'!AE10</f>
        <v>23635.234586933802</v>
      </c>
      <c r="AF10" s="41">
        <f>'Charges contractuels'!AF10-'Charges statutaires'!AF10</f>
        <v>27080.888945601269</v>
      </c>
      <c r="AG10" s="3"/>
      <c r="AH10" s="3"/>
      <c r="AI10" s="3"/>
      <c r="AJ10" s="3"/>
    </row>
    <row r="11" spans="1:36" ht="19.5" customHeight="1">
      <c r="A11" s="51">
        <v>9</v>
      </c>
      <c r="B11" s="41">
        <f>'Charges contractuels'!B11-'Charges statutaires'!B11</f>
        <v>6352.6814228505173</v>
      </c>
      <c r="C11" s="41">
        <f>'Charges contractuels'!C11-'Charges statutaires'!C11</f>
        <v>7210.2643886081714</v>
      </c>
      <c r="D11" s="41">
        <f>'Charges contractuels'!D11-'Charges statutaires'!D11</f>
        <v>7817.6065199831719</v>
      </c>
      <c r="E11" s="41">
        <f>'Charges contractuels'!E11-'Charges statutaires'!E11</f>
        <v>8322.2971838381854</v>
      </c>
      <c r="F11" s="41">
        <f>'Charges contractuels'!F11-'Charges statutaires'!F11</f>
        <v>7176.0672971982422</v>
      </c>
      <c r="G11" s="41">
        <f>'Charges contractuels'!G11-'Charges statutaires'!G11</f>
        <v>8024.4808962971438</v>
      </c>
      <c r="H11" s="41">
        <f>'Charges contractuels'!H11-'Charges statutaires'!H11</f>
        <v>9036.7177819221397</v>
      </c>
      <c r="I11" s="41">
        <f>'Charges contractuels'!I11-'Charges statutaires'!I11</f>
        <v>10017.089450387677</v>
      </c>
      <c r="J11" s="41">
        <f>'Charges contractuels'!J11-'Charges statutaires'!J11</f>
        <v>8521.647116093176</v>
      </c>
      <c r="K11" s="41">
        <f>'Charges contractuels'!K11-'Charges statutaires'!K11</f>
        <v>9859.4396288728894</v>
      </c>
      <c r="L11" s="41">
        <f>'Charges contractuels'!L11-'Charges statutaires'!L11</f>
        <v>9011.9584676997547</v>
      </c>
      <c r="M11" s="41">
        <f>'Charges contractuels'!M11-'Charges statutaires'!M11</f>
        <v>9943.2164024747544</v>
      </c>
      <c r="N11" s="41">
        <f>'Charges contractuels'!N11-'Charges statutaires'!N11</f>
        <v>10024.195353324765</v>
      </c>
      <c r="O11" s="41">
        <f>'Charges contractuels'!O11-'Charges statutaires'!O11</f>
        <v>10955.453288099758</v>
      </c>
      <c r="P11" s="41">
        <f>'Charges contractuels'!P11-'Charges statutaires'!P11</f>
        <v>11295.941433791202</v>
      </c>
      <c r="Q11" s="41">
        <f>'Charges contractuels'!Q11-'Charges statutaires'!Q11</f>
        <v>10793.094540593054</v>
      </c>
      <c r="R11" s="41">
        <f>'Charges contractuels'!R11-'Charges statutaires'!R11</f>
        <v>13022.748728559221</v>
      </c>
      <c r="S11" s="41">
        <f>'Charges contractuels'!S11-'Charges statutaires'!S11</f>
        <v>12788.100071628724</v>
      </c>
      <c r="T11" s="41">
        <f>'Charges contractuels'!T11-'Charges statutaires'!T11</f>
        <v>15013.296368350624</v>
      </c>
      <c r="U11" s="41">
        <f>'Charges contractuels'!U11-'Charges statutaires'!U11</f>
        <v>13800.336957253734</v>
      </c>
      <c r="V11" s="41">
        <f>'Charges contractuels'!V11-'Charges statutaires'!V11</f>
        <v>16025.53325397562</v>
      </c>
      <c r="W11" s="41">
        <f>'Charges contractuels'!W11-'Charges statutaires'!W11</f>
        <v>15866.385321870112</v>
      </c>
      <c r="X11" s="41">
        <f>'Charges contractuels'!X11-'Charges statutaires'!X11</f>
        <v>16167.627019032123</v>
      </c>
      <c r="Y11" s="41">
        <f>'Charges contractuels'!Y11-'Charges statutaires'!Y11</f>
        <v>17092.524057217845</v>
      </c>
      <c r="Z11" s="41">
        <f>'Charges contractuels'!Z11-'Charges statutaires'!Z11</f>
        <v>19128.468496855741</v>
      </c>
      <c r="AA11" s="41">
        <f>'Charges contractuels'!AA11-'Charges statutaires'!AA11</f>
        <v>21760.284399480763</v>
      </c>
      <c r="AB11" s="41">
        <f>'Charges contractuels'!AB11-'Charges statutaires'!AB11</f>
        <v>21727.670127025907</v>
      </c>
      <c r="AC11" s="41">
        <f>'Charges contractuels'!AC11-'Charges statutaires'!AC11</f>
        <v>22028.91587313544</v>
      </c>
      <c r="AD11" s="41">
        <f>'Charges contractuels'!AD11-'Charges statutaires'!AD11</f>
        <v>25474.570231802965</v>
      </c>
      <c r="AE11" s="41">
        <f>'Charges contractuels'!AE11-'Charges statutaires'!AE11</f>
        <v>24286.414673351421</v>
      </c>
      <c r="AF11" s="41">
        <f>'Charges contractuels'!AF11-'Charges statutaires'!AF11</f>
        <v>27732.069032018917</v>
      </c>
      <c r="AG11" s="3"/>
      <c r="AH11" s="3"/>
      <c r="AI11" s="3"/>
      <c r="AJ11" s="3"/>
    </row>
    <row r="12" spans="1:36" ht="19.5" customHeight="1">
      <c r="A12" s="51">
        <v>10</v>
      </c>
      <c r="B12" s="41">
        <f>'Charges contractuels'!B12-'Charges statutaires'!B12</f>
        <v>6352.6814228505173</v>
      </c>
      <c r="C12" s="41">
        <f>'Charges contractuels'!C12-'Charges statutaires'!C12</f>
        <v>7210.2643886081714</v>
      </c>
      <c r="D12" s="41">
        <f>'Charges contractuels'!D12-'Charges statutaires'!D12</f>
        <v>7817.6065199831719</v>
      </c>
      <c r="E12" s="41">
        <f>'Charges contractuels'!E12-'Charges statutaires'!E12</f>
        <v>8322.2971838381854</v>
      </c>
      <c r="F12" s="41">
        <f>'Charges contractuels'!F12-'Charges statutaires'!F12</f>
        <v>7176.0672971982422</v>
      </c>
      <c r="G12" s="41">
        <f>'Charges contractuels'!G12-'Charges statutaires'!G12</f>
        <v>8024.4808962971438</v>
      </c>
      <c r="H12" s="41">
        <f>'Charges contractuels'!H12-'Charges statutaires'!H12</f>
        <v>9036.7177819221397</v>
      </c>
      <c r="I12" s="41">
        <f>'Charges contractuels'!I12-'Charges statutaires'!I12</f>
        <v>10017.089450387677</v>
      </c>
      <c r="J12" s="41">
        <f>'Charges contractuels'!J12-'Charges statutaires'!J12</f>
        <v>8521.647116093176</v>
      </c>
      <c r="K12" s="41">
        <f>'Charges contractuels'!K12-'Charges statutaires'!K12</f>
        <v>9859.4396288728894</v>
      </c>
      <c r="L12" s="41">
        <f>'Charges contractuels'!L12-'Charges statutaires'!L12</f>
        <v>9011.9584676997547</v>
      </c>
      <c r="M12" s="41">
        <f>'Charges contractuels'!M12-'Charges statutaires'!M12</f>
        <v>9943.2164024747544</v>
      </c>
      <c r="N12" s="41">
        <f>'Charges contractuels'!N12-'Charges statutaires'!N12</f>
        <v>10024.195353324765</v>
      </c>
      <c r="O12" s="41">
        <f>'Charges contractuels'!O12-'Charges statutaires'!O12</f>
        <v>10955.453288099758</v>
      </c>
      <c r="P12" s="41">
        <f>'Charges contractuels'!P12-'Charges statutaires'!P12</f>
        <v>11295.941433791202</v>
      </c>
      <c r="Q12" s="41">
        <f>'Charges contractuels'!Q12-'Charges statutaires'!Q12</f>
        <v>10793.094540593054</v>
      </c>
      <c r="R12" s="41">
        <f>'Charges contractuels'!R12-'Charges statutaires'!R12</f>
        <v>13022.748728559221</v>
      </c>
      <c r="S12" s="41">
        <f>'Charges contractuels'!S12-'Charges statutaires'!S12</f>
        <v>12788.100071628724</v>
      </c>
      <c r="T12" s="41">
        <f>'Charges contractuels'!T12-'Charges statutaires'!T12</f>
        <v>15013.296368350624</v>
      </c>
      <c r="U12" s="41">
        <f>'Charges contractuels'!U12-'Charges statutaires'!U12</f>
        <v>13800.336957253734</v>
      </c>
      <c r="V12" s="41">
        <f>'Charges contractuels'!V12-'Charges statutaires'!V12</f>
        <v>16025.53325397562</v>
      </c>
      <c r="W12" s="41">
        <f>'Charges contractuels'!W12-'Charges statutaires'!W12</f>
        <v>15866.385321870112</v>
      </c>
      <c r="X12" s="41">
        <f>'Charges contractuels'!X12-'Charges statutaires'!X12</f>
        <v>16167.627019032123</v>
      </c>
      <c r="Y12" s="41">
        <f>'Charges contractuels'!Y12-'Charges statutaires'!Y12</f>
        <v>17092.524057217845</v>
      </c>
      <c r="Z12" s="41">
        <f>'Charges contractuels'!Z12-'Charges statutaires'!Z12</f>
        <v>19128.468496855741</v>
      </c>
      <c r="AA12" s="41">
        <f>'Charges contractuels'!AA12-'Charges statutaires'!AA12</f>
        <v>21760.284399480763</v>
      </c>
      <c r="AB12" s="41">
        <f>'Charges contractuels'!AB12-'Charges statutaires'!AB12</f>
        <v>21727.670127025907</v>
      </c>
      <c r="AC12" s="41">
        <f>'Charges contractuels'!AC12-'Charges statutaires'!AC12</f>
        <v>22028.91587313544</v>
      </c>
      <c r="AD12" s="41">
        <f>'Charges contractuels'!AD12-'Charges statutaires'!AD12</f>
        <v>25474.570231802965</v>
      </c>
      <c r="AE12" s="41">
        <f>'Charges contractuels'!AE12-'Charges statutaires'!AE12</f>
        <v>24286.414673351421</v>
      </c>
      <c r="AF12" s="41">
        <f>'Charges contractuels'!AF12-'Charges statutaires'!AF12</f>
        <v>27732.069032018917</v>
      </c>
      <c r="AG12" s="3"/>
      <c r="AH12" s="3"/>
      <c r="AI12" s="3"/>
      <c r="AJ12" s="3"/>
    </row>
    <row r="13" spans="1:36" ht="19.5" customHeight="1">
      <c r="A13" s="51">
        <v>11</v>
      </c>
      <c r="B13" s="41">
        <f>'Charges contractuels'!B13-'Charges statutaires'!B13</f>
        <v>6431.5022846603606</v>
      </c>
      <c r="C13" s="41">
        <f>'Charges contractuels'!C13-'Charges statutaires'!C13</f>
        <v>7289.0852504180148</v>
      </c>
      <c r="D13" s="41">
        <f>'Charges contractuels'!D13-'Charges statutaires'!D13</f>
        <v>7896.4273817930152</v>
      </c>
      <c r="E13" s="41">
        <f>'Charges contractuels'!E13-'Charges statutaires'!E13</f>
        <v>8401.1180456480288</v>
      </c>
      <c r="F13" s="41">
        <f>'Charges contractuels'!F13-'Charges statutaires'!F13</f>
        <v>7238.6110703532177</v>
      </c>
      <c r="G13" s="41">
        <f>'Charges contractuels'!G13-'Charges statutaires'!G13</f>
        <v>8313.0250939658654</v>
      </c>
      <c r="H13" s="41">
        <f>'Charges contractuels'!H13-'Charges statutaires'!H13</f>
        <v>9325.2619795908613</v>
      </c>
      <c r="I13" s="41">
        <f>'Charges contractuels'!I13-'Charges statutaires'!I13</f>
        <v>10305.633648056399</v>
      </c>
      <c r="J13" s="41">
        <f>'Charges contractuels'!J13-'Charges statutaires'!J13</f>
        <v>8793.861908322986</v>
      </c>
      <c r="K13" s="41">
        <f>'Charges contractuels'!K13-'Charges statutaires'!K13</f>
        <v>10131.654421102707</v>
      </c>
      <c r="L13" s="41">
        <f>'Charges contractuels'!L13-'Charges statutaires'!L13</f>
        <v>9284.1732599295719</v>
      </c>
      <c r="M13" s="41">
        <f>'Charges contractuels'!M13-'Charges statutaires'!M13</f>
        <v>10215.431194704572</v>
      </c>
      <c r="N13" s="41">
        <f>'Charges contractuels'!N13-'Charges statutaires'!N13</f>
        <v>10296.410145554582</v>
      </c>
      <c r="O13" s="41">
        <f>'Charges contractuels'!O13-'Charges statutaires'!O13</f>
        <v>11227.668080329575</v>
      </c>
      <c r="P13" s="41">
        <f>'Charges contractuels'!P13-'Charges statutaires'!P13</f>
        <v>11568.156226021019</v>
      </c>
      <c r="Q13" s="41">
        <f>'Charges contractuels'!Q13-'Charges statutaires'!Q13</f>
        <v>11180.854148843195</v>
      </c>
      <c r="R13" s="41">
        <f>'Charges contractuels'!R13-'Charges statutaires'!R13</f>
        <v>13410.508336809362</v>
      </c>
      <c r="S13" s="41">
        <f>'Charges contractuels'!S13-'Charges statutaires'!S13</f>
        <v>13247.724449810703</v>
      </c>
      <c r="T13" s="41">
        <f>'Charges contractuels'!T13-'Charges statutaires'!T13</f>
        <v>15401.055976600765</v>
      </c>
      <c r="U13" s="41">
        <f>'Charges contractuels'!U13-'Charges statutaires'!U13</f>
        <v>14259.961335435713</v>
      </c>
      <c r="V13" s="41">
        <f>'Charges contractuels'!V13-'Charges statutaires'!V13</f>
        <v>16413.29286222576</v>
      </c>
      <c r="W13" s="41">
        <f>'Charges contractuels'!W13-'Charges statutaires'!W13</f>
        <v>16376.698474336663</v>
      </c>
      <c r="X13" s="41">
        <f>'Charges contractuels'!X13-'Charges statutaires'!X13</f>
        <v>16677.940171498645</v>
      </c>
      <c r="Y13" s="41">
        <f>'Charges contractuels'!Y13-'Charges statutaires'!Y13</f>
        <v>17602.837209684367</v>
      </c>
      <c r="Z13" s="41">
        <f>'Charges contractuels'!Z13-'Charges statutaires'!Z13</f>
        <v>19638.781649322264</v>
      </c>
      <c r="AA13" s="41">
        <f>'Charges contractuels'!AA13-'Charges statutaires'!AA13</f>
        <v>22270.597551947285</v>
      </c>
      <c r="AB13" s="41">
        <f>'Charges contractuels'!AB13-'Charges statutaires'!AB13</f>
        <v>22378.850213443569</v>
      </c>
      <c r="AC13" s="41">
        <f>'Charges contractuels'!AC13-'Charges statutaires'!AC13</f>
        <v>22680.095959553117</v>
      </c>
      <c r="AD13" s="41">
        <f>'Charges contractuels'!AD13-'Charges statutaires'!AD13</f>
        <v>26125.750318220613</v>
      </c>
      <c r="AE13" s="41">
        <f>'Charges contractuels'!AE13-'Charges statutaires'!AE13</f>
        <v>24937.594759769068</v>
      </c>
      <c r="AF13" s="41">
        <f>'Charges contractuels'!AF13-'Charges statutaires'!AF13</f>
        <v>28383.249118436564</v>
      </c>
      <c r="AG13" s="3"/>
      <c r="AH13" s="3"/>
      <c r="AI13" s="3"/>
      <c r="AJ13" s="3"/>
    </row>
    <row r="14" spans="1:36" ht="19.5" customHeight="1">
      <c r="A14" s="51">
        <v>12</v>
      </c>
      <c r="B14" s="41">
        <f>'Charges contractuels'!B14-'Charges statutaires'!B14</f>
        <v>6532.8798332294755</v>
      </c>
      <c r="C14" s="41">
        <f>'Charges contractuels'!C14-'Charges statutaires'!C14</f>
        <v>7390.4627989871296</v>
      </c>
      <c r="D14" s="41">
        <f>'Charges contractuels'!D14-'Charges statutaires'!D14</f>
        <v>7997.8049303621301</v>
      </c>
      <c r="E14" s="41">
        <f>'Charges contractuels'!E14-'Charges statutaires'!E14</f>
        <v>8502.4955942171437</v>
      </c>
      <c r="F14" s="41">
        <f>'Charges contractuels'!F14-'Charges statutaires'!F14</f>
        <v>7339.9886189223325</v>
      </c>
      <c r="G14" s="41">
        <f>'Charges contractuels'!G14-'Charges statutaires'!G14</f>
        <v>8414.4026425349803</v>
      </c>
      <c r="H14" s="41">
        <f>'Charges contractuels'!H14-'Charges statutaires'!H14</f>
        <v>9426.6395281599762</v>
      </c>
      <c r="I14" s="41">
        <f>'Charges contractuels'!I14-'Charges statutaires'!I14</f>
        <v>10407.011196625506</v>
      </c>
      <c r="J14" s="41">
        <f>'Charges contractuels'!J14-'Charges statutaires'!J14</f>
        <v>8895.2394568921081</v>
      </c>
      <c r="K14" s="41">
        <f>'Charges contractuels'!K14-'Charges statutaires'!K14</f>
        <v>10233.031969671822</v>
      </c>
      <c r="L14" s="41">
        <f>'Charges contractuels'!L14-'Charges statutaires'!L14</f>
        <v>9385.5508084986868</v>
      </c>
      <c r="M14" s="41">
        <f>'Charges contractuels'!M14-'Charges statutaires'!M14</f>
        <v>10316.808743273701</v>
      </c>
      <c r="N14" s="41">
        <f>'Charges contractuels'!N14-'Charges statutaires'!N14</f>
        <v>10397.78769412369</v>
      </c>
      <c r="O14" s="41">
        <f>'Charges contractuels'!O14-'Charges statutaires'!O14</f>
        <v>11329.04562889869</v>
      </c>
      <c r="P14" s="41">
        <f>'Charges contractuels'!P14-'Charges statutaires'!P14</f>
        <v>11669.533774590134</v>
      </c>
      <c r="Q14" s="41">
        <f>'Charges contractuels'!Q14-'Charges statutaires'!Q14</f>
        <v>11282.231697412295</v>
      </c>
      <c r="R14" s="41">
        <f>'Charges contractuels'!R14-'Charges statutaires'!R14</f>
        <v>13511.885885378477</v>
      </c>
      <c r="S14" s="41">
        <f>'Charges contractuels'!S14-'Charges statutaires'!S14</f>
        <v>13349.101998379818</v>
      </c>
      <c r="T14" s="41">
        <f>'Charges contractuels'!T14-'Charges statutaires'!T14</f>
        <v>15502.433525169879</v>
      </c>
      <c r="U14" s="41">
        <f>'Charges contractuels'!U14-'Charges statutaires'!U14</f>
        <v>14361.338884004814</v>
      </c>
      <c r="V14" s="41">
        <f>'Charges contractuels'!V14-'Charges statutaires'!V14</f>
        <v>16514.670410794875</v>
      </c>
      <c r="W14" s="41">
        <f>'Charges contractuels'!W14-'Charges statutaires'!W14</f>
        <v>16478.076022905763</v>
      </c>
      <c r="X14" s="41">
        <f>'Charges contractuels'!X14-'Charges statutaires'!X14</f>
        <v>16779.31772006776</v>
      </c>
      <c r="Y14" s="41">
        <f>'Charges contractuels'!Y14-'Charges statutaires'!Y14</f>
        <v>17704.214758253496</v>
      </c>
      <c r="Z14" s="41">
        <f>'Charges contractuels'!Z14-'Charges statutaires'!Z14</f>
        <v>19740.159197891378</v>
      </c>
      <c r="AA14" s="41">
        <f>'Charges contractuels'!AA14-'Charges statutaires'!AA14</f>
        <v>22371.975100516429</v>
      </c>
      <c r="AB14" s="41">
        <f>'Charges contractuels'!AB14-'Charges statutaires'!AB14</f>
        <v>22480.227762012684</v>
      </c>
      <c r="AC14" s="41">
        <f>'Charges contractuels'!AC14-'Charges statutaires'!AC14</f>
        <v>22781.473508122232</v>
      </c>
      <c r="AD14" s="41">
        <f>'Charges contractuels'!AD14-'Charges statutaires'!AD14</f>
        <v>26227.127866789699</v>
      </c>
      <c r="AE14" s="41">
        <f>'Charges contractuels'!AE14-'Charges statutaires'!AE14</f>
        <v>25038.972308338183</v>
      </c>
      <c r="AF14" s="41">
        <f>'Charges contractuels'!AF14-'Charges statutaires'!AF14</f>
        <v>28484.626667005708</v>
      </c>
      <c r="AG14" s="3"/>
      <c r="AH14" s="3"/>
      <c r="AI14" s="3"/>
      <c r="AJ14" s="3"/>
    </row>
    <row r="15" spans="1:36" ht="19.5" customHeight="1">
      <c r="A15" s="51">
        <v>13</v>
      </c>
      <c r="B15" s="41">
        <f>'Charges contractuels'!B15-'Charges statutaires'!B15</f>
        <v>6611.7006950393261</v>
      </c>
      <c r="C15" s="41">
        <f>'Charges contractuels'!C15-'Charges statutaires'!C15</f>
        <v>7469.2836607969803</v>
      </c>
      <c r="D15" s="41">
        <f>'Charges contractuels'!D15-'Charges statutaires'!D15</f>
        <v>7850.61908882219</v>
      </c>
      <c r="E15" s="41">
        <f>'Charges contractuels'!E15-'Charges statutaires'!E15</f>
        <v>8581.3164560269943</v>
      </c>
      <c r="F15" s="41">
        <f>'Charges contractuels'!F15-'Charges statutaires'!F15</f>
        <v>7592.4809876726285</v>
      </c>
      <c r="G15" s="41">
        <f>'Charges contractuels'!G15-'Charges statutaires'!G15</f>
        <v>8666.8950112852763</v>
      </c>
      <c r="H15" s="41">
        <f>'Charges contractuels'!H15-'Charges statutaires'!H15</f>
        <v>9679.1318969102867</v>
      </c>
      <c r="I15" s="41">
        <f>'Charges contractuels'!I15-'Charges statutaires'!I15</f>
        <v>10659.503565375817</v>
      </c>
      <c r="J15" s="41">
        <f>'Charges contractuels'!J15-'Charges statutaires'!J15</f>
        <v>9133.4390408173786</v>
      </c>
      <c r="K15" s="41">
        <f>'Charges contractuels'!K15-'Charges statutaires'!K15</f>
        <v>10471.231553597107</v>
      </c>
      <c r="L15" s="41">
        <f>'Charges contractuels'!L15-'Charges statutaires'!L15</f>
        <v>9623.7503924239718</v>
      </c>
      <c r="M15" s="41">
        <f>'Charges contractuels'!M15-'Charges statutaires'!M15</f>
        <v>10555.008327198964</v>
      </c>
      <c r="N15" s="41">
        <f>'Charges contractuels'!N15-'Charges statutaires'!N15</f>
        <v>10635.987278048975</v>
      </c>
      <c r="O15" s="41">
        <f>'Charges contractuels'!O15-'Charges statutaires'!O15</f>
        <v>11567.245212823953</v>
      </c>
      <c r="P15" s="41">
        <f>'Charges contractuels'!P15-'Charges statutaires'!P15</f>
        <v>11907.733358515412</v>
      </c>
      <c r="Q15" s="41">
        <f>'Charges contractuels'!Q15-'Charges statutaires'!Q15</f>
        <v>11669.991305662435</v>
      </c>
      <c r="R15" s="41">
        <f>'Charges contractuels'!R15-'Charges statutaires'!R15</f>
        <v>13899.645493628617</v>
      </c>
      <c r="S15" s="41">
        <f>'Charges contractuels'!S15-'Charges statutaires'!S15</f>
        <v>13808.726376561783</v>
      </c>
      <c r="T15" s="41">
        <f>'Charges contractuels'!T15-'Charges statutaires'!T15</f>
        <v>15890.19313342002</v>
      </c>
      <c r="U15" s="41">
        <f>'Charges contractuels'!U15-'Charges statutaires'!U15</f>
        <v>14820.963262186793</v>
      </c>
      <c r="V15" s="41">
        <f>'Charges contractuels'!V15-'Charges statutaires'!V15</f>
        <v>16902.430019045016</v>
      </c>
      <c r="W15" s="41">
        <f>'Charges contractuels'!W15-'Charges statutaires'!W15</f>
        <v>16988.389175372286</v>
      </c>
      <c r="X15" s="41">
        <f>'Charges contractuels'!X15-'Charges statutaires'!X15</f>
        <v>17289.630872534297</v>
      </c>
      <c r="Y15" s="41">
        <f>'Charges contractuels'!Y15-'Charges statutaires'!Y15</f>
        <v>18214.527910720019</v>
      </c>
      <c r="Z15" s="41">
        <f>'Charges contractuels'!Z15-'Charges statutaires'!Z15</f>
        <v>20250.472350357915</v>
      </c>
      <c r="AA15" s="41">
        <f>'Charges contractuels'!AA15-'Charges statutaires'!AA15</f>
        <v>22882.288252982951</v>
      </c>
      <c r="AB15" s="41">
        <f>'Charges contractuels'!AB15-'Charges statutaires'!AB15</f>
        <v>23131.407848430332</v>
      </c>
      <c r="AC15" s="41">
        <f>'Charges contractuels'!AC15-'Charges statutaires'!AC15</f>
        <v>23432.653594539879</v>
      </c>
      <c r="AD15" s="41">
        <f>'Charges contractuels'!AD15-'Charges statutaires'!AD15</f>
        <v>26878.307953207375</v>
      </c>
      <c r="AE15" s="41">
        <f>'Charges contractuels'!AE15-'Charges statutaires'!AE15</f>
        <v>25690.152394755831</v>
      </c>
      <c r="AF15" s="41">
        <f>'Charges contractuels'!AF15-'Charges statutaires'!AF15</f>
        <v>29135.806753423327</v>
      </c>
      <c r="AG15" s="3"/>
      <c r="AH15" s="3"/>
      <c r="AI15" s="3"/>
      <c r="AJ15" s="3"/>
    </row>
    <row r="16" spans="1:36" ht="19.5" customHeight="1">
      <c r="A16" s="51">
        <v>14</v>
      </c>
      <c r="B16" s="41">
        <f>'Charges contractuels'!B16-'Charges statutaires'!B16</f>
        <v>6611.7006950393261</v>
      </c>
      <c r="C16" s="41">
        <f>'Charges contractuels'!C16-'Charges statutaires'!C16</f>
        <v>7469.2836607969803</v>
      </c>
      <c r="D16" s="41">
        <f>'Charges contractuels'!D16-'Charges statutaires'!D16</f>
        <v>7850.61908882219</v>
      </c>
      <c r="E16" s="41">
        <f>'Charges contractuels'!E16-'Charges statutaires'!E16</f>
        <v>8581.3164560269943</v>
      </c>
      <c r="F16" s="41">
        <f>'Charges contractuels'!F16-'Charges statutaires'!F16</f>
        <v>7592.4809876726285</v>
      </c>
      <c r="G16" s="41">
        <f>'Charges contractuels'!G16-'Charges statutaires'!G16</f>
        <v>8666.8950112852763</v>
      </c>
      <c r="H16" s="41">
        <f>'Charges contractuels'!H16-'Charges statutaires'!H16</f>
        <v>9679.1318969102867</v>
      </c>
      <c r="I16" s="41">
        <f>'Charges contractuels'!I16-'Charges statutaires'!I16</f>
        <v>10659.503565375817</v>
      </c>
      <c r="J16" s="41">
        <f>'Charges contractuels'!J16-'Charges statutaires'!J16</f>
        <v>9133.4390408173786</v>
      </c>
      <c r="K16" s="41">
        <f>'Charges contractuels'!K16-'Charges statutaires'!K16</f>
        <v>10471.231553597107</v>
      </c>
      <c r="L16" s="41">
        <f>'Charges contractuels'!L16-'Charges statutaires'!L16</f>
        <v>9623.7503924239718</v>
      </c>
      <c r="M16" s="41">
        <f>'Charges contractuels'!M16-'Charges statutaires'!M16</f>
        <v>10555.008327198964</v>
      </c>
      <c r="N16" s="41">
        <f>'Charges contractuels'!N16-'Charges statutaires'!N16</f>
        <v>10635.987278048975</v>
      </c>
      <c r="O16" s="41">
        <f>'Charges contractuels'!O16-'Charges statutaires'!O16</f>
        <v>11567.245212823953</v>
      </c>
      <c r="P16" s="41">
        <f>'Charges contractuels'!P16-'Charges statutaires'!P16</f>
        <v>11907.733358515412</v>
      </c>
      <c r="Q16" s="41">
        <f>'Charges contractuels'!Q16-'Charges statutaires'!Q16</f>
        <v>11669.991305662435</v>
      </c>
      <c r="R16" s="41">
        <f>'Charges contractuels'!R16-'Charges statutaires'!R16</f>
        <v>13899.645493628617</v>
      </c>
      <c r="S16" s="41">
        <f>'Charges contractuels'!S16-'Charges statutaires'!S16</f>
        <v>13808.726376561783</v>
      </c>
      <c r="T16" s="41">
        <f>'Charges contractuels'!T16-'Charges statutaires'!T16</f>
        <v>15890.19313342002</v>
      </c>
      <c r="U16" s="41">
        <f>'Charges contractuels'!U16-'Charges statutaires'!U16</f>
        <v>14820.963262186793</v>
      </c>
      <c r="V16" s="41">
        <f>'Charges contractuels'!V16-'Charges statutaires'!V16</f>
        <v>16902.430019045016</v>
      </c>
      <c r="W16" s="41">
        <f>'Charges contractuels'!W16-'Charges statutaires'!W16</f>
        <v>16988.389175372286</v>
      </c>
      <c r="X16" s="41">
        <f>'Charges contractuels'!X16-'Charges statutaires'!X16</f>
        <v>17289.630872534297</v>
      </c>
      <c r="Y16" s="41">
        <f>'Charges contractuels'!Y16-'Charges statutaires'!Y16</f>
        <v>18214.527910720019</v>
      </c>
      <c r="Z16" s="41">
        <f>'Charges contractuels'!Z16-'Charges statutaires'!Z16</f>
        <v>20250.472350357915</v>
      </c>
      <c r="AA16" s="41">
        <f>'Charges contractuels'!AA16-'Charges statutaires'!AA16</f>
        <v>22882.288252982951</v>
      </c>
      <c r="AB16" s="41">
        <f>'Charges contractuels'!AB16-'Charges statutaires'!AB16</f>
        <v>23131.407848430332</v>
      </c>
      <c r="AC16" s="41">
        <f>'Charges contractuels'!AC16-'Charges statutaires'!AC16</f>
        <v>23432.653594539879</v>
      </c>
      <c r="AD16" s="41">
        <f>'Charges contractuels'!AD16-'Charges statutaires'!AD16</f>
        <v>26878.307953207375</v>
      </c>
      <c r="AE16" s="41">
        <f>'Charges contractuels'!AE16-'Charges statutaires'!AE16</f>
        <v>25690.152394755831</v>
      </c>
      <c r="AF16" s="41">
        <f>'Charges contractuels'!AF16-'Charges statutaires'!AF16</f>
        <v>29135.806753423327</v>
      </c>
      <c r="AG16" s="3"/>
      <c r="AH16" s="3"/>
      <c r="AI16" s="3"/>
      <c r="AJ16" s="3"/>
    </row>
    <row r="17" spans="1:36" ht="19.5" customHeight="1">
      <c r="A17" s="51">
        <v>15</v>
      </c>
      <c r="B17" s="41">
        <f>'Charges contractuels'!B17-'Charges statutaires'!B17</f>
        <v>6719.7185175781415</v>
      </c>
      <c r="C17" s="41">
        <f>'Charges contractuels'!C17-'Charges statutaires'!C17</f>
        <v>7577.3014833357956</v>
      </c>
      <c r="D17" s="41">
        <f>'Charges contractuels'!D17-'Charges statutaires'!D17</f>
        <v>7958.6369113610053</v>
      </c>
      <c r="E17" s="41">
        <f>'Charges contractuels'!E17-'Charges statutaires'!E17</f>
        <v>8689.3342785658097</v>
      </c>
      <c r="F17" s="41">
        <f>'Charges contractuels'!F17-'Charges statutaires'!F17</f>
        <v>7844.9733564229246</v>
      </c>
      <c r="G17" s="41">
        <f>'Charges contractuels'!G17-'Charges statutaires'!G17</f>
        <v>8919.3873800355723</v>
      </c>
      <c r="H17" s="41">
        <f>'Charges contractuels'!H17-'Charges statutaires'!H17</f>
        <v>9931.62426566059</v>
      </c>
      <c r="I17" s="41">
        <f>'Charges contractuels'!I17-'Charges statutaires'!I17</f>
        <v>10911.995934126106</v>
      </c>
      <c r="J17" s="41">
        <f>'Charges contractuels'!J17-'Charges statutaires'!J17</f>
        <v>9371.6386247426562</v>
      </c>
      <c r="K17" s="41">
        <f>'Charges contractuels'!K17-'Charges statutaires'!K17</f>
        <v>10709.431137522377</v>
      </c>
      <c r="L17" s="41">
        <f>'Charges contractuels'!L17-'Charges statutaires'!L17</f>
        <v>9861.9499763492422</v>
      </c>
      <c r="M17" s="41">
        <f>'Charges contractuels'!M17-'Charges statutaires'!M17</f>
        <v>10793.207911124249</v>
      </c>
      <c r="N17" s="41">
        <f>'Charges contractuels'!N17-'Charges statutaires'!N17</f>
        <v>10874.186861974238</v>
      </c>
      <c r="O17" s="41">
        <f>'Charges contractuels'!O17-'Charges statutaires'!O17</f>
        <v>11805.444796749245</v>
      </c>
      <c r="P17" s="41">
        <f>'Charges contractuels'!P17-'Charges statutaires'!P17</f>
        <v>12145.932942440675</v>
      </c>
      <c r="Q17" s="41">
        <f>'Charges contractuels'!Q17-'Charges statutaires'!Q17</f>
        <v>12057.750913912576</v>
      </c>
      <c r="R17" s="41">
        <f>'Charges contractuels'!R17-'Charges statutaires'!R17</f>
        <v>14287.405101878758</v>
      </c>
      <c r="S17" s="41">
        <f>'Charges contractuels'!S17-'Charges statutaires'!S17</f>
        <v>14268.350754743762</v>
      </c>
      <c r="T17" s="41">
        <f>'Charges contractuels'!T17-'Charges statutaires'!T17</f>
        <v>16277.95274167016</v>
      </c>
      <c r="U17" s="41">
        <f>'Charges contractuels'!U17-'Charges statutaires'!U17</f>
        <v>15280.587640368758</v>
      </c>
      <c r="V17" s="41">
        <f>'Charges contractuels'!V17-'Charges statutaires'!V17</f>
        <v>17290.189627295156</v>
      </c>
      <c r="W17" s="41">
        <f>'Charges contractuels'!W17-'Charges statutaires'!W17</f>
        <v>17498.702327838822</v>
      </c>
      <c r="X17" s="41">
        <f>'Charges contractuels'!X17-'Charges statutaires'!X17</f>
        <v>17799.944025000819</v>
      </c>
      <c r="Y17" s="41">
        <f>'Charges contractuels'!Y17-'Charges statutaires'!Y17</f>
        <v>18724.841063186541</v>
      </c>
      <c r="Z17" s="41">
        <f>'Charges contractuels'!Z17-'Charges statutaires'!Z17</f>
        <v>20760.785502824467</v>
      </c>
      <c r="AA17" s="41">
        <f>'Charges contractuels'!AA17-'Charges statutaires'!AA17</f>
        <v>23392.601405449474</v>
      </c>
      <c r="AB17" s="41">
        <f>'Charges contractuels'!AB17-'Charges statutaires'!AB17</f>
        <v>23782.587934847979</v>
      </c>
      <c r="AC17" s="41">
        <f>'Charges contractuels'!AC17-'Charges statutaires'!AC17</f>
        <v>24083.833680957498</v>
      </c>
      <c r="AD17" s="41">
        <f>'Charges contractuels'!AD17-'Charges statutaires'!AD17</f>
        <v>27529.488039625023</v>
      </c>
      <c r="AE17" s="41">
        <f>'Charges contractuels'!AE17-'Charges statutaires'!AE17</f>
        <v>26341.332481173478</v>
      </c>
      <c r="AF17" s="41">
        <f>'Charges contractuels'!AF17-'Charges statutaires'!AF17</f>
        <v>29786.986839840974</v>
      </c>
      <c r="AG17" s="3"/>
      <c r="AH17" s="3"/>
      <c r="AI17" s="3"/>
      <c r="AJ17" s="3"/>
    </row>
    <row r="18" spans="1:36" ht="19.5" customHeight="1">
      <c r="A18" s="51">
        <v>16</v>
      </c>
      <c r="B18" s="41">
        <f>'Charges contractuels'!B18-'Charges statutaires'!B18</f>
        <v>6719.7185175781415</v>
      </c>
      <c r="C18" s="41">
        <f>'Charges contractuels'!C18-'Charges statutaires'!C18</f>
        <v>7577.3014833357956</v>
      </c>
      <c r="D18" s="41">
        <f>'Charges contractuels'!D18-'Charges statutaires'!D18</f>
        <v>7958.6369113610053</v>
      </c>
      <c r="E18" s="41">
        <f>'Charges contractuels'!E18-'Charges statutaires'!E18</f>
        <v>8689.3342785658097</v>
      </c>
      <c r="F18" s="41">
        <f>'Charges contractuels'!F18-'Charges statutaires'!F18</f>
        <v>7844.9733564229246</v>
      </c>
      <c r="G18" s="41">
        <f>'Charges contractuels'!G18-'Charges statutaires'!G18</f>
        <v>8919.3873800355723</v>
      </c>
      <c r="H18" s="41">
        <f>'Charges contractuels'!H18-'Charges statutaires'!H18</f>
        <v>9931.62426566059</v>
      </c>
      <c r="I18" s="41">
        <f>'Charges contractuels'!I18-'Charges statutaires'!I18</f>
        <v>10911.995934126106</v>
      </c>
      <c r="J18" s="41">
        <f>'Charges contractuels'!J18-'Charges statutaires'!J18</f>
        <v>9371.6386247426562</v>
      </c>
      <c r="K18" s="41">
        <f>'Charges contractuels'!K18-'Charges statutaires'!K18</f>
        <v>10709.431137522377</v>
      </c>
      <c r="L18" s="41">
        <f>'Charges contractuels'!L18-'Charges statutaires'!L18</f>
        <v>9861.9499763492422</v>
      </c>
      <c r="M18" s="41">
        <f>'Charges contractuels'!M18-'Charges statutaires'!M18</f>
        <v>10793.207911124249</v>
      </c>
      <c r="N18" s="41">
        <f>'Charges contractuels'!N18-'Charges statutaires'!N18</f>
        <v>10874.186861974238</v>
      </c>
      <c r="O18" s="41">
        <f>'Charges contractuels'!O18-'Charges statutaires'!O18</f>
        <v>11805.444796749245</v>
      </c>
      <c r="P18" s="41">
        <f>'Charges contractuels'!P18-'Charges statutaires'!P18</f>
        <v>12145.932942440675</v>
      </c>
      <c r="Q18" s="41">
        <f>'Charges contractuels'!Q18-'Charges statutaires'!Q18</f>
        <v>12057.750913912576</v>
      </c>
      <c r="R18" s="41">
        <f>'Charges contractuels'!R18-'Charges statutaires'!R18</f>
        <v>14287.405101878758</v>
      </c>
      <c r="S18" s="41">
        <f>'Charges contractuels'!S18-'Charges statutaires'!S18</f>
        <v>14268.350754743762</v>
      </c>
      <c r="T18" s="41">
        <f>'Charges contractuels'!T18-'Charges statutaires'!T18</f>
        <v>16277.95274167016</v>
      </c>
      <c r="U18" s="41">
        <f>'Charges contractuels'!U18-'Charges statutaires'!U18</f>
        <v>15280.587640368758</v>
      </c>
      <c r="V18" s="41">
        <f>'Charges contractuels'!V18-'Charges statutaires'!V18</f>
        <v>17290.189627295156</v>
      </c>
      <c r="W18" s="41">
        <f>'Charges contractuels'!W18-'Charges statutaires'!W18</f>
        <v>17498.702327838822</v>
      </c>
      <c r="X18" s="41">
        <f>'Charges contractuels'!X18-'Charges statutaires'!X18</f>
        <v>17799.944025000819</v>
      </c>
      <c r="Y18" s="41">
        <f>'Charges contractuels'!Y18-'Charges statutaires'!Y18</f>
        <v>18724.841063186541</v>
      </c>
      <c r="Z18" s="41">
        <f>'Charges contractuels'!Z18-'Charges statutaires'!Z18</f>
        <v>20760.785502824467</v>
      </c>
      <c r="AA18" s="41">
        <f>'Charges contractuels'!AA18-'Charges statutaires'!AA18</f>
        <v>23392.601405449474</v>
      </c>
      <c r="AB18" s="41">
        <f>'Charges contractuels'!AB18-'Charges statutaires'!AB18</f>
        <v>23782.587934847979</v>
      </c>
      <c r="AC18" s="41">
        <f>'Charges contractuels'!AC18-'Charges statutaires'!AC18</f>
        <v>24083.833680957498</v>
      </c>
      <c r="AD18" s="41">
        <f>'Charges contractuels'!AD18-'Charges statutaires'!AD18</f>
        <v>27529.488039625023</v>
      </c>
      <c r="AE18" s="41">
        <f>'Charges contractuels'!AE18-'Charges statutaires'!AE18</f>
        <v>26341.332481173478</v>
      </c>
      <c r="AF18" s="41">
        <f>'Charges contractuels'!AF18-'Charges statutaires'!AF18</f>
        <v>29786.986839840974</v>
      </c>
      <c r="AG18" s="3"/>
      <c r="AH18" s="3"/>
      <c r="AI18" s="3"/>
      <c r="AJ18" s="3"/>
    </row>
    <row r="19" spans="1:36" ht="19.5" customHeight="1">
      <c r="A19" s="51">
        <v>17</v>
      </c>
      <c r="B19" s="41">
        <f>'Charges contractuels'!B19-'Charges statutaires'!B19</f>
        <v>6827.7363401169641</v>
      </c>
      <c r="C19" s="41">
        <f>'Charges contractuels'!C19-'Charges statutaires'!C19</f>
        <v>7685.319305874611</v>
      </c>
      <c r="D19" s="41">
        <f>'Charges contractuels'!D19-'Charges statutaires'!D19</f>
        <v>8066.6547338998134</v>
      </c>
      <c r="E19" s="41">
        <f>'Charges contractuels'!E19-'Charges statutaires'!E19</f>
        <v>8797.352101104625</v>
      </c>
      <c r="F19" s="41">
        <f>'Charges contractuels'!F19-'Charges statutaires'!F19</f>
        <v>7871.4590218234371</v>
      </c>
      <c r="G19" s="41">
        <f>'Charges contractuels'!G19-'Charges statutaires'!G19</f>
        <v>9171.8797487858756</v>
      </c>
      <c r="H19" s="41">
        <f>'Charges contractuels'!H19-'Charges statutaires'!H19</f>
        <v>10184.116634410886</v>
      </c>
      <c r="I19" s="41">
        <f>'Charges contractuels'!I19-'Charges statutaires'!I19</f>
        <v>11164.488302876416</v>
      </c>
      <c r="J19" s="41">
        <f>'Charges contractuels'!J19-'Charges statutaires'!J19</f>
        <v>9609.8382086679267</v>
      </c>
      <c r="K19" s="41">
        <f>'Charges contractuels'!K19-'Charges statutaires'!K19</f>
        <v>10947.630721447647</v>
      </c>
      <c r="L19" s="41">
        <f>'Charges contractuels'!L19-'Charges statutaires'!L19</f>
        <v>10100.14956027452</v>
      </c>
      <c r="M19" s="41">
        <f>'Charges contractuels'!M19-'Charges statutaires'!M19</f>
        <v>11031.407495049512</v>
      </c>
      <c r="N19" s="41">
        <f>'Charges contractuels'!N19-'Charges statutaires'!N19</f>
        <v>11112.386445899523</v>
      </c>
      <c r="O19" s="41">
        <f>'Charges contractuels'!O19-'Charges statutaires'!O19</f>
        <v>12043.644380674508</v>
      </c>
      <c r="P19" s="41">
        <f>'Charges contractuels'!P19-'Charges statutaires'!P19</f>
        <v>12384.132526365967</v>
      </c>
      <c r="Q19" s="41">
        <f>'Charges contractuels'!Q19-'Charges statutaires'!Q19</f>
        <v>12445.510522162716</v>
      </c>
      <c r="R19" s="41">
        <f>'Charges contractuels'!R19-'Charges statutaires'!R19</f>
        <v>14675.164710128898</v>
      </c>
      <c r="S19" s="41">
        <f>'Charges contractuels'!S19-'Charges statutaires'!S19</f>
        <v>14727.975132925741</v>
      </c>
      <c r="T19" s="41">
        <f>'Charges contractuels'!T19-'Charges statutaires'!T19</f>
        <v>16665.712349920301</v>
      </c>
      <c r="U19" s="41">
        <f>'Charges contractuels'!U19-'Charges statutaires'!U19</f>
        <v>15740.212018550723</v>
      </c>
      <c r="V19" s="41">
        <f>'Charges contractuels'!V19-'Charges statutaires'!V19</f>
        <v>17677.949235545297</v>
      </c>
      <c r="W19" s="41">
        <f>'Charges contractuels'!W19-'Charges statutaires'!W19</f>
        <v>18009.015480305359</v>
      </c>
      <c r="X19" s="41">
        <f>'Charges contractuels'!X19-'Charges statutaires'!X19</f>
        <v>18310.257177467342</v>
      </c>
      <c r="Y19" s="41">
        <f>'Charges contractuels'!Y19-'Charges statutaires'!Y19</f>
        <v>19235.154215653078</v>
      </c>
      <c r="Z19" s="41">
        <f>'Charges contractuels'!Z19-'Charges statutaires'!Z19</f>
        <v>21271.098655291004</v>
      </c>
      <c r="AA19" s="41">
        <f>'Charges contractuels'!AA19-'Charges statutaires'!AA19</f>
        <v>23902.914557915996</v>
      </c>
      <c r="AB19" s="41">
        <f>'Charges contractuels'!AB19-'Charges statutaires'!AB19</f>
        <v>24433.768021265627</v>
      </c>
      <c r="AC19" s="41">
        <f>'Charges contractuels'!AC19-'Charges statutaires'!AC19</f>
        <v>24735.013767375145</v>
      </c>
      <c r="AD19" s="41">
        <f>'Charges contractuels'!AD19-'Charges statutaires'!AD19</f>
        <v>28180.668126042641</v>
      </c>
      <c r="AE19" s="41">
        <f>'Charges contractuels'!AE19-'Charges statutaires'!AE19</f>
        <v>26992.512567591126</v>
      </c>
      <c r="AF19" s="41">
        <f>'Charges contractuels'!AF19-'Charges statutaires'!AF19</f>
        <v>30438.166926258622</v>
      </c>
      <c r="AG19" s="3"/>
      <c r="AH19" s="3"/>
      <c r="AI19" s="3"/>
      <c r="AJ19" s="3"/>
    </row>
    <row r="20" spans="1:36" ht="19.5" customHeight="1">
      <c r="A20" s="51">
        <v>18</v>
      </c>
      <c r="B20" s="41">
        <f>'Charges contractuels'!B20-'Charges statutaires'!B20</f>
        <v>6929.1138886860717</v>
      </c>
      <c r="C20" s="41">
        <f>'Charges contractuels'!C20-'Charges statutaires'!C20</f>
        <v>7786.6968544437259</v>
      </c>
      <c r="D20" s="41">
        <f>'Charges contractuels'!D20-'Charges statutaires'!D20</f>
        <v>8168.0322824689356</v>
      </c>
      <c r="E20" s="41">
        <f>'Charges contractuels'!E20-'Charges statutaires'!E20</f>
        <v>8898.7296496737399</v>
      </c>
      <c r="F20" s="41">
        <f>'Charges contractuels'!F20-'Charges statutaires'!F20</f>
        <v>7972.8365703925519</v>
      </c>
      <c r="G20" s="41">
        <f>'Charges contractuels'!G20-'Charges statutaires'!G20</f>
        <v>9273.2572973549904</v>
      </c>
      <c r="H20" s="41">
        <f>'Charges contractuels'!H20-'Charges statutaires'!H20</f>
        <v>10285.494182979994</v>
      </c>
      <c r="I20" s="41">
        <f>'Charges contractuels'!I20-'Charges statutaires'!I20</f>
        <v>11265.865851445516</v>
      </c>
      <c r="J20" s="41">
        <f>'Charges contractuels'!J20-'Charges statutaires'!J20</f>
        <v>9711.2157572370488</v>
      </c>
      <c r="K20" s="41">
        <f>'Charges contractuels'!K20-'Charges statutaires'!K20</f>
        <v>11049.00827001677</v>
      </c>
      <c r="L20" s="41">
        <f>'Charges contractuels'!L20-'Charges statutaires'!L20</f>
        <v>10201.527108843628</v>
      </c>
      <c r="M20" s="41">
        <f>'Charges contractuels'!M20-'Charges statutaires'!M20</f>
        <v>11132.785043618642</v>
      </c>
      <c r="N20" s="41">
        <f>'Charges contractuels'!N20-'Charges statutaires'!N20</f>
        <v>11213.763994468623</v>
      </c>
      <c r="O20" s="41">
        <f>'Charges contractuels'!O20-'Charges statutaires'!O20</f>
        <v>12145.021929243638</v>
      </c>
      <c r="P20" s="41">
        <f>'Charges contractuels'!P20-'Charges statutaires'!P20</f>
        <v>12485.510074935068</v>
      </c>
      <c r="Q20" s="41">
        <f>'Charges contractuels'!Q20-'Charges statutaires'!Q20</f>
        <v>12546.888070731831</v>
      </c>
      <c r="R20" s="41">
        <f>'Charges contractuels'!R20-'Charges statutaires'!R20</f>
        <v>14776.542258698013</v>
      </c>
      <c r="S20" s="41">
        <f>'Charges contractuels'!S20-'Charges statutaires'!S20</f>
        <v>14829.352681494842</v>
      </c>
      <c r="T20" s="41">
        <f>'Charges contractuels'!T20-'Charges statutaires'!T20</f>
        <v>16767.089898489401</v>
      </c>
      <c r="U20" s="41">
        <f>'Charges contractuels'!U20-'Charges statutaires'!U20</f>
        <v>15841.589567119852</v>
      </c>
      <c r="V20" s="41">
        <f>'Charges contractuels'!V20-'Charges statutaires'!V20</f>
        <v>17779.326784114412</v>
      </c>
      <c r="W20" s="41">
        <f>'Charges contractuels'!W20-'Charges statutaires'!W20</f>
        <v>18110.393028874474</v>
      </c>
      <c r="X20" s="41">
        <f>'Charges contractuels'!X20-'Charges statutaires'!X20</f>
        <v>18411.634726036471</v>
      </c>
      <c r="Y20" s="41">
        <f>'Charges contractuels'!Y20-'Charges statutaires'!Y20</f>
        <v>19336.531764222193</v>
      </c>
      <c r="Z20" s="41">
        <f>'Charges contractuels'!Z20-'Charges statutaires'!Z20</f>
        <v>21372.476203860089</v>
      </c>
      <c r="AA20" s="41">
        <f>'Charges contractuels'!AA20-'Charges statutaires'!AA20</f>
        <v>24004.292106485111</v>
      </c>
      <c r="AB20" s="41">
        <f>'Charges contractuels'!AB20-'Charges statutaires'!AB20</f>
        <v>24535.145569834713</v>
      </c>
      <c r="AC20" s="41">
        <f>'Charges contractuels'!AC20-'Charges statutaires'!AC20</f>
        <v>24836.391315944289</v>
      </c>
      <c r="AD20" s="41">
        <f>'Charges contractuels'!AD20-'Charges statutaires'!AD20</f>
        <v>28282.045674611785</v>
      </c>
      <c r="AE20" s="41">
        <f>'Charges contractuels'!AE20-'Charges statutaires'!AE20</f>
        <v>27093.890116160241</v>
      </c>
      <c r="AF20" s="41">
        <f>'Charges contractuels'!AF20-'Charges statutaires'!AF20</f>
        <v>30539.544474827737</v>
      </c>
      <c r="AG20" s="3"/>
      <c r="AH20" s="3"/>
      <c r="AI20" s="3"/>
      <c r="AJ20" s="3"/>
    </row>
    <row r="21" spans="1:36" ht="19.5" customHeight="1">
      <c r="A21" s="51">
        <v>19</v>
      </c>
      <c r="B21" s="41">
        <f>'Charges contractuels'!B21-'Charges statutaires'!B21</f>
        <v>7037.1317112248871</v>
      </c>
      <c r="C21" s="41">
        <f>'Charges contractuels'!C21-'Charges statutaires'!C21</f>
        <v>7894.714676982534</v>
      </c>
      <c r="D21" s="41">
        <f>'Charges contractuels'!D21-'Charges statutaires'!D21</f>
        <v>8276.0501050077437</v>
      </c>
      <c r="E21" s="41">
        <f>'Charges contractuels'!E21-'Charges statutaires'!E21</f>
        <v>9006.747472212548</v>
      </c>
      <c r="F21" s="41">
        <f>'Charges contractuels'!F21-'Charges statutaires'!F21</f>
        <v>8225.328939142848</v>
      </c>
      <c r="G21" s="41">
        <f>'Charges contractuels'!G21-'Charges statutaires'!G21</f>
        <v>9525.749666105301</v>
      </c>
      <c r="H21" s="41">
        <f>'Charges contractuels'!H21-'Charges statutaires'!H21</f>
        <v>10537.986551730297</v>
      </c>
      <c r="I21" s="41">
        <f>'Charges contractuels'!I21-'Charges statutaires'!I21</f>
        <v>11518.358220195805</v>
      </c>
      <c r="J21" s="41">
        <f>'Charges contractuels'!J21-'Charges statutaires'!J21</f>
        <v>9949.4153411623338</v>
      </c>
      <c r="K21" s="41">
        <f>'Charges contractuels'!K21-'Charges statutaires'!K21</f>
        <v>11287.207853942033</v>
      </c>
      <c r="L21" s="41">
        <f>'Charges contractuels'!L21-'Charges statutaires'!L21</f>
        <v>10439.726692768912</v>
      </c>
      <c r="M21" s="41">
        <f>'Charges contractuels'!M21-'Charges statutaires'!M21</f>
        <v>11370.984627543905</v>
      </c>
      <c r="N21" s="41">
        <f>'Charges contractuels'!N21-'Charges statutaires'!N21</f>
        <v>11451.963578393901</v>
      </c>
      <c r="O21" s="41">
        <f>'Charges contractuels'!O21-'Charges statutaires'!O21</f>
        <v>12383.221513168901</v>
      </c>
      <c r="P21" s="41">
        <f>'Charges contractuels'!P21-'Charges statutaires'!P21</f>
        <v>12723.70965886036</v>
      </c>
      <c r="Q21" s="41">
        <f>'Charges contractuels'!Q21-'Charges statutaires'!Q21</f>
        <v>12934.647678981972</v>
      </c>
      <c r="R21" s="41">
        <f>'Charges contractuels'!R21-'Charges statutaires'!R21</f>
        <v>15164.301866948153</v>
      </c>
      <c r="S21" s="41">
        <f>'Charges contractuels'!S21-'Charges statutaires'!S21</f>
        <v>15288.977059676821</v>
      </c>
      <c r="T21" s="41">
        <f>'Charges contractuels'!T21-'Charges statutaires'!T21</f>
        <v>17154.849506739542</v>
      </c>
      <c r="U21" s="41">
        <f>'Charges contractuels'!U21-'Charges statutaires'!U21</f>
        <v>16301.213945301817</v>
      </c>
      <c r="V21" s="41">
        <f>'Charges contractuels'!V21-'Charges statutaires'!V21</f>
        <v>18167.086392364552</v>
      </c>
      <c r="W21" s="41">
        <f>'Charges contractuels'!W21-'Charges statutaires'!W21</f>
        <v>18620.706181340996</v>
      </c>
      <c r="X21" s="41">
        <f>'Charges contractuels'!X21-'Charges statutaires'!X21</f>
        <v>18921.947878502993</v>
      </c>
      <c r="Y21" s="41">
        <f>'Charges contractuels'!Y21-'Charges statutaires'!Y21</f>
        <v>19846.844916688715</v>
      </c>
      <c r="Z21" s="41">
        <f>'Charges contractuels'!Z21-'Charges statutaires'!Z21</f>
        <v>21882.789356326641</v>
      </c>
      <c r="AA21" s="41">
        <f>'Charges contractuels'!AA21-'Charges statutaires'!AA21</f>
        <v>24514.605258951662</v>
      </c>
      <c r="AB21" s="41">
        <f>'Charges contractuels'!AB21-'Charges statutaires'!AB21</f>
        <v>25186.325656252389</v>
      </c>
      <c r="AC21" s="41">
        <f>'Charges contractuels'!AC21-'Charges statutaires'!AC21</f>
        <v>25487.571402361937</v>
      </c>
      <c r="AD21" s="41">
        <f>'Charges contractuels'!AD21-'Charges statutaires'!AD21</f>
        <v>28933.225761029433</v>
      </c>
      <c r="AE21" s="41">
        <f>'Charges contractuels'!AE21-'Charges statutaires'!AE21</f>
        <v>27745.070202577888</v>
      </c>
      <c r="AF21" s="41">
        <f>'Charges contractuels'!AF21-'Charges statutaires'!AF21</f>
        <v>31190.724561245384</v>
      </c>
      <c r="AG21" s="3"/>
      <c r="AH21" s="3"/>
      <c r="AI21" s="3"/>
      <c r="AJ21" s="3"/>
    </row>
    <row r="22" spans="1:36" ht="19.5" customHeight="1">
      <c r="A22" s="51">
        <v>20</v>
      </c>
      <c r="B22" s="41">
        <f>'Charges contractuels'!B22-'Charges statutaires'!B22</f>
        <v>7037.1317112248871</v>
      </c>
      <c r="C22" s="41">
        <f>'Charges contractuels'!C22-'Charges statutaires'!C22</f>
        <v>7894.714676982534</v>
      </c>
      <c r="D22" s="41">
        <f>'Charges contractuels'!D22-'Charges statutaires'!D22</f>
        <v>8276.0501050077437</v>
      </c>
      <c r="E22" s="41">
        <f>'Charges contractuels'!E22-'Charges statutaires'!E22</f>
        <v>9006.747472212548</v>
      </c>
      <c r="F22" s="41">
        <f>'Charges contractuels'!F22-'Charges statutaires'!F22</f>
        <v>8225.328939142848</v>
      </c>
      <c r="G22" s="41">
        <f>'Charges contractuels'!G22-'Charges statutaires'!G22</f>
        <v>9525.749666105301</v>
      </c>
      <c r="H22" s="41">
        <f>'Charges contractuels'!H22-'Charges statutaires'!H22</f>
        <v>10537.986551730297</v>
      </c>
      <c r="I22" s="41">
        <f>'Charges contractuels'!I22-'Charges statutaires'!I22</f>
        <v>11518.358220195805</v>
      </c>
      <c r="J22" s="41">
        <f>'Charges contractuels'!J22-'Charges statutaires'!J22</f>
        <v>9949.4153411623338</v>
      </c>
      <c r="K22" s="41">
        <f>'Charges contractuels'!K22-'Charges statutaires'!K22</f>
        <v>11287.207853942033</v>
      </c>
      <c r="L22" s="41">
        <f>'Charges contractuels'!L22-'Charges statutaires'!L22</f>
        <v>10439.726692768912</v>
      </c>
      <c r="M22" s="41">
        <f>'Charges contractuels'!M22-'Charges statutaires'!M22</f>
        <v>11370.984627543905</v>
      </c>
      <c r="N22" s="41">
        <f>'Charges contractuels'!N22-'Charges statutaires'!N22</f>
        <v>11451.963578393901</v>
      </c>
      <c r="O22" s="41">
        <f>'Charges contractuels'!O22-'Charges statutaires'!O22</f>
        <v>12383.221513168901</v>
      </c>
      <c r="P22" s="41">
        <f>'Charges contractuels'!P22-'Charges statutaires'!P22</f>
        <v>12723.70965886036</v>
      </c>
      <c r="Q22" s="41">
        <f>'Charges contractuels'!Q22-'Charges statutaires'!Q22</f>
        <v>12934.647678981972</v>
      </c>
      <c r="R22" s="41">
        <f>'Charges contractuels'!R22-'Charges statutaires'!R22</f>
        <v>15164.301866948153</v>
      </c>
      <c r="S22" s="41">
        <f>'Charges contractuels'!S22-'Charges statutaires'!S22</f>
        <v>15288.977059676821</v>
      </c>
      <c r="T22" s="41">
        <f>'Charges contractuels'!T22-'Charges statutaires'!T22</f>
        <v>17154.849506739542</v>
      </c>
      <c r="U22" s="41">
        <f>'Charges contractuels'!U22-'Charges statutaires'!U22</f>
        <v>16301.213945301817</v>
      </c>
      <c r="V22" s="41">
        <f>'Charges contractuels'!V22-'Charges statutaires'!V22</f>
        <v>18167.086392364552</v>
      </c>
      <c r="W22" s="41">
        <f>'Charges contractuels'!W22-'Charges statutaires'!W22</f>
        <v>18620.706181340996</v>
      </c>
      <c r="X22" s="41">
        <f>'Charges contractuels'!X22-'Charges statutaires'!X22</f>
        <v>18921.947878502993</v>
      </c>
      <c r="Y22" s="41">
        <f>'Charges contractuels'!Y22-'Charges statutaires'!Y22</f>
        <v>19846.844916688715</v>
      </c>
      <c r="Z22" s="41">
        <f>'Charges contractuels'!Z22-'Charges statutaires'!Z22</f>
        <v>21882.789356326641</v>
      </c>
      <c r="AA22" s="41">
        <f>'Charges contractuels'!AA22-'Charges statutaires'!AA22</f>
        <v>24514.605258951662</v>
      </c>
      <c r="AB22" s="41">
        <f>'Charges contractuels'!AB22-'Charges statutaires'!AB22</f>
        <v>25186.325656252389</v>
      </c>
      <c r="AC22" s="41">
        <f>'Charges contractuels'!AC22-'Charges statutaires'!AC22</f>
        <v>25487.571402361937</v>
      </c>
      <c r="AD22" s="41">
        <f>'Charges contractuels'!AD22-'Charges statutaires'!AD22</f>
        <v>28933.225761029433</v>
      </c>
      <c r="AE22" s="41">
        <f>'Charges contractuels'!AE22-'Charges statutaires'!AE22</f>
        <v>27745.070202577888</v>
      </c>
      <c r="AF22" s="41">
        <f>'Charges contractuels'!AF22-'Charges statutaires'!AF22</f>
        <v>31190.724561245384</v>
      </c>
      <c r="AG22" s="3"/>
      <c r="AH22" s="3"/>
      <c r="AI22" s="3"/>
      <c r="AJ22" s="3"/>
    </row>
    <row r="23" spans="1:36" ht="19.5" customHeight="1">
      <c r="A23" s="51">
        <v>21</v>
      </c>
      <c r="B23" s="41">
        <f>'Charges contractuels'!B23-'Charges statutaires'!B23</f>
        <v>7145.1495337637025</v>
      </c>
      <c r="C23" s="41">
        <f>'Charges contractuels'!C23-'Charges statutaires'!C23</f>
        <v>8002.7324995213494</v>
      </c>
      <c r="D23" s="41">
        <f>'Charges contractuels'!D23-'Charges statutaires'!D23</f>
        <v>8384.0679275465664</v>
      </c>
      <c r="E23" s="41">
        <f>'Charges contractuels'!E23-'Charges statutaires'!E23</f>
        <v>9114.7652947513634</v>
      </c>
      <c r="F23" s="41">
        <f>'Charges contractuels'!F23-'Charges statutaires'!F23</f>
        <v>8477.8213078931512</v>
      </c>
      <c r="G23" s="41">
        <f>'Charges contractuels'!G23-'Charges statutaires'!G23</f>
        <v>9778.2420348555897</v>
      </c>
      <c r="H23" s="41">
        <f>'Charges contractuels'!H23-'Charges statutaires'!H23</f>
        <v>10790.478920480593</v>
      </c>
      <c r="I23" s="41">
        <f>'Charges contractuels'!I23-'Charges statutaires'!I23</f>
        <v>11770.850588946123</v>
      </c>
      <c r="J23" s="41">
        <f>'Charges contractuels'!J23-'Charges statutaires'!J23</f>
        <v>10187.614925087604</v>
      </c>
      <c r="K23" s="41">
        <f>'Charges contractuels'!K23-'Charges statutaires'!K23</f>
        <v>11525.40743786731</v>
      </c>
      <c r="L23" s="41">
        <f>'Charges contractuels'!L23-'Charges statutaires'!L23</f>
        <v>10677.926276694183</v>
      </c>
      <c r="M23" s="41">
        <f>'Charges contractuels'!M23-'Charges statutaires'!M23</f>
        <v>11609.184211469183</v>
      </c>
      <c r="N23" s="41">
        <f>'Charges contractuels'!N23-'Charges statutaires'!N23</f>
        <v>11690.163162319179</v>
      </c>
      <c r="O23" s="41">
        <f>'Charges contractuels'!O23-'Charges statutaires'!O23</f>
        <v>12621.421097094179</v>
      </c>
      <c r="P23" s="41">
        <f>'Charges contractuels'!P23-'Charges statutaires'!P23</f>
        <v>12961.909242785623</v>
      </c>
      <c r="Q23" s="41">
        <f>'Charges contractuels'!Q23-'Charges statutaires'!Q23</f>
        <v>13322.407287232112</v>
      </c>
      <c r="R23" s="41">
        <f>'Charges contractuels'!R23-'Charges statutaires'!R23</f>
        <v>15552.061475198294</v>
      </c>
      <c r="S23" s="41">
        <f>'Charges contractuels'!S23-'Charges statutaires'!S23</f>
        <v>15748.601437858786</v>
      </c>
      <c r="T23" s="41">
        <f>'Charges contractuels'!T23-'Charges statutaires'!T23</f>
        <v>17542.609114989682</v>
      </c>
      <c r="U23" s="41">
        <f>'Charges contractuels'!U23-'Charges statutaires'!U23</f>
        <v>16760.838323483782</v>
      </c>
      <c r="V23" s="41">
        <f>'Charges contractuels'!V23-'Charges statutaires'!V23</f>
        <v>18554.846000614692</v>
      </c>
      <c r="W23" s="41">
        <f>'Charges contractuels'!W23-'Charges statutaires'!W23</f>
        <v>19131.019333807519</v>
      </c>
      <c r="X23" s="41">
        <f>'Charges contractuels'!X23-'Charges statutaires'!X23</f>
        <v>19432.26103096953</v>
      </c>
      <c r="Y23" s="41">
        <f>'Charges contractuels'!Y23-'Charges statutaires'!Y23</f>
        <v>20357.158069155252</v>
      </c>
      <c r="Z23" s="41">
        <f>'Charges contractuels'!Z23-'Charges statutaires'!Z23</f>
        <v>22393.102508793178</v>
      </c>
      <c r="AA23" s="41">
        <f>'Charges contractuels'!AA23-'Charges statutaires'!AA23</f>
        <v>25024.918411418184</v>
      </c>
      <c r="AB23" s="41">
        <f>'Charges contractuels'!AB23-'Charges statutaires'!AB23</f>
        <v>25837.505742670037</v>
      </c>
      <c r="AC23" s="41">
        <f>'Charges contractuels'!AC23-'Charges statutaires'!AC23</f>
        <v>26138.751488779555</v>
      </c>
      <c r="AD23" s="41">
        <f>'Charges contractuels'!AD23-'Charges statutaires'!AD23</f>
        <v>29584.405847447051</v>
      </c>
      <c r="AE23" s="41">
        <f>'Charges contractuels'!AE23-'Charges statutaires'!AE23</f>
        <v>28396.250288995536</v>
      </c>
      <c r="AF23" s="41">
        <f>'Charges contractuels'!AF23-'Charges statutaires'!AF23</f>
        <v>31841.904647663032</v>
      </c>
      <c r="AG23" s="3"/>
      <c r="AH23" s="3"/>
      <c r="AI23" s="3"/>
      <c r="AJ23" s="3"/>
    </row>
    <row r="24" spans="1:36" ht="19.5" customHeight="1">
      <c r="A24" s="51">
        <v>22</v>
      </c>
      <c r="B24" s="41">
        <f>'Charges contractuels'!B24-'Charges statutaires'!B24</f>
        <v>7145.1495337637025</v>
      </c>
      <c r="C24" s="41">
        <f>'Charges contractuels'!C24-'Charges statutaires'!C24</f>
        <v>8002.7324995213494</v>
      </c>
      <c r="D24" s="41">
        <f>'Charges contractuels'!D24-'Charges statutaires'!D24</f>
        <v>8384.0679275465664</v>
      </c>
      <c r="E24" s="41">
        <f>'Charges contractuels'!E24-'Charges statutaires'!E24</f>
        <v>9114.7652947513634</v>
      </c>
      <c r="F24" s="41">
        <f>'Charges contractuels'!F24-'Charges statutaires'!F24</f>
        <v>8477.8213078931512</v>
      </c>
      <c r="G24" s="41">
        <f>'Charges contractuels'!G24-'Charges statutaires'!G24</f>
        <v>9778.2420348555897</v>
      </c>
      <c r="H24" s="41">
        <f>'Charges contractuels'!H24-'Charges statutaires'!H24</f>
        <v>10790.478920480593</v>
      </c>
      <c r="I24" s="41">
        <f>'Charges contractuels'!I24-'Charges statutaires'!I24</f>
        <v>11770.850588946123</v>
      </c>
      <c r="J24" s="41">
        <f>'Charges contractuels'!J24-'Charges statutaires'!J24</f>
        <v>10187.614925087604</v>
      </c>
      <c r="K24" s="41">
        <f>'Charges contractuels'!K24-'Charges statutaires'!K24</f>
        <v>11525.40743786731</v>
      </c>
      <c r="L24" s="41">
        <f>'Charges contractuels'!L24-'Charges statutaires'!L24</f>
        <v>10677.926276694183</v>
      </c>
      <c r="M24" s="41">
        <f>'Charges contractuels'!M24-'Charges statutaires'!M24</f>
        <v>11609.184211469183</v>
      </c>
      <c r="N24" s="41">
        <f>'Charges contractuels'!N24-'Charges statutaires'!N24</f>
        <v>11690.163162319179</v>
      </c>
      <c r="O24" s="41">
        <f>'Charges contractuels'!O24-'Charges statutaires'!O24</f>
        <v>12621.421097094179</v>
      </c>
      <c r="P24" s="41">
        <f>'Charges contractuels'!P24-'Charges statutaires'!P24</f>
        <v>12961.909242785623</v>
      </c>
      <c r="Q24" s="41">
        <f>'Charges contractuels'!Q24-'Charges statutaires'!Q24</f>
        <v>13322.407287232112</v>
      </c>
      <c r="R24" s="41">
        <f>'Charges contractuels'!R24-'Charges statutaires'!R24</f>
        <v>15552.061475198294</v>
      </c>
      <c r="S24" s="41">
        <f>'Charges contractuels'!S24-'Charges statutaires'!S24</f>
        <v>15748.601437858786</v>
      </c>
      <c r="T24" s="41">
        <f>'Charges contractuels'!T24-'Charges statutaires'!T24</f>
        <v>17542.609114989682</v>
      </c>
      <c r="U24" s="41">
        <f>'Charges contractuels'!U24-'Charges statutaires'!U24</f>
        <v>16760.838323483782</v>
      </c>
      <c r="V24" s="41">
        <f>'Charges contractuels'!V24-'Charges statutaires'!V24</f>
        <v>18554.846000614692</v>
      </c>
      <c r="W24" s="41">
        <f>'Charges contractuels'!W24-'Charges statutaires'!W24</f>
        <v>19131.019333807519</v>
      </c>
      <c r="X24" s="41">
        <f>'Charges contractuels'!X24-'Charges statutaires'!X24</f>
        <v>19432.26103096953</v>
      </c>
      <c r="Y24" s="41">
        <f>'Charges contractuels'!Y24-'Charges statutaires'!Y24</f>
        <v>20357.158069155252</v>
      </c>
      <c r="Z24" s="41">
        <f>'Charges contractuels'!Z24-'Charges statutaires'!Z24</f>
        <v>22393.102508793178</v>
      </c>
      <c r="AA24" s="41">
        <f>'Charges contractuels'!AA24-'Charges statutaires'!AA24</f>
        <v>25024.918411418184</v>
      </c>
      <c r="AB24" s="41">
        <f>'Charges contractuels'!AB24-'Charges statutaires'!AB24</f>
        <v>25837.505742670037</v>
      </c>
      <c r="AC24" s="41">
        <f>'Charges contractuels'!AC24-'Charges statutaires'!AC24</f>
        <v>26138.751488779555</v>
      </c>
      <c r="AD24" s="41">
        <f>'Charges contractuels'!AD24-'Charges statutaires'!AD24</f>
        <v>29584.405847447051</v>
      </c>
      <c r="AE24" s="41">
        <f>'Charges contractuels'!AE24-'Charges statutaires'!AE24</f>
        <v>28396.250288995536</v>
      </c>
      <c r="AF24" s="41">
        <f>'Charges contractuels'!AF24-'Charges statutaires'!AF24</f>
        <v>31841.904647663032</v>
      </c>
      <c r="AG24" s="3"/>
      <c r="AH24" s="3"/>
      <c r="AI24" s="3"/>
      <c r="AJ24" s="3"/>
    </row>
    <row r="25" spans="1:36" ht="19.5" customHeight="1">
      <c r="A25" s="51">
        <v>23</v>
      </c>
      <c r="B25" s="41">
        <f>'Charges contractuels'!B25-'Charges statutaires'!B25</f>
        <v>7027.166931788779</v>
      </c>
      <c r="C25" s="41">
        <f>'Charges contractuels'!C25-'Charges statutaires'!C25</f>
        <v>7884.7436187103813</v>
      </c>
      <c r="D25" s="41">
        <f>'Charges contractuels'!D25-'Charges statutaires'!D25</f>
        <v>8492.0857500853817</v>
      </c>
      <c r="E25" s="41">
        <f>'Charges contractuels'!E25-'Charges statutaires'!E25</f>
        <v>9222.7831172901861</v>
      </c>
      <c r="F25" s="41">
        <f>'Charges contractuels'!F25-'Charges statutaires'!F25</f>
        <v>8730.3136766434545</v>
      </c>
      <c r="G25" s="41">
        <f>'Charges contractuels'!G25-'Charges statutaires'!G25</f>
        <v>10030.7344036059</v>
      </c>
      <c r="H25" s="41">
        <f>'Charges contractuels'!H25-'Charges statutaires'!H25</f>
        <v>11042.971289230903</v>
      </c>
      <c r="I25" s="41">
        <f>'Charges contractuels'!I25-'Charges statutaires'!I25</f>
        <v>12023.342957696412</v>
      </c>
      <c r="J25" s="41">
        <f>'Charges contractuels'!J25-'Charges statutaires'!J25</f>
        <v>10425.814509012882</v>
      </c>
      <c r="K25" s="41">
        <f>'Charges contractuels'!K25-'Charges statutaires'!K25</f>
        <v>11763.607021792574</v>
      </c>
      <c r="L25" s="41">
        <f>'Charges contractuels'!L25-'Charges statutaires'!L25</f>
        <v>10916.125860619461</v>
      </c>
      <c r="M25" s="41">
        <f>'Charges contractuels'!M25-'Charges statutaires'!M25</f>
        <v>11847.383795394446</v>
      </c>
      <c r="N25" s="41">
        <f>'Charges contractuels'!N25-'Charges statutaires'!N25</f>
        <v>11928.362746244457</v>
      </c>
      <c r="O25" s="41">
        <f>'Charges contractuels'!O25-'Charges statutaires'!O25</f>
        <v>12859.620681019456</v>
      </c>
      <c r="P25" s="41">
        <f>'Charges contractuels'!P25-'Charges statutaires'!P25</f>
        <v>13200.108826710901</v>
      </c>
      <c r="Q25" s="41">
        <f>'Charges contractuels'!Q25-'Charges statutaires'!Q25</f>
        <v>13710.166895482253</v>
      </c>
      <c r="R25" s="41">
        <f>'Charges contractuels'!R25-'Charges statutaires'!R25</f>
        <v>15939.821083448434</v>
      </c>
      <c r="S25" s="41">
        <f>'Charges contractuels'!S25-'Charges statutaires'!S25</f>
        <v>16208.225816040765</v>
      </c>
      <c r="T25" s="41">
        <f>'Charges contractuels'!T25-'Charges statutaires'!T25</f>
        <v>17930.368723239822</v>
      </c>
      <c r="U25" s="41">
        <f>'Charges contractuels'!U25-'Charges statutaires'!U25</f>
        <v>17220.462701665761</v>
      </c>
      <c r="V25" s="41">
        <f>'Charges contractuels'!V25-'Charges statutaires'!V25</f>
        <v>18942.605608864818</v>
      </c>
      <c r="W25" s="41">
        <f>'Charges contractuels'!W25-'Charges statutaires'!W25</f>
        <v>19641.33248627407</v>
      </c>
      <c r="X25" s="41">
        <f>'Charges contractuels'!X25-'Charges statutaires'!X25</f>
        <v>19942.574183436067</v>
      </c>
      <c r="Y25" s="41">
        <f>'Charges contractuels'!Y25-'Charges statutaires'!Y25</f>
        <v>20867.471221621774</v>
      </c>
      <c r="Z25" s="41">
        <f>'Charges contractuels'!Z25-'Charges statutaires'!Z25</f>
        <v>22903.4156612597</v>
      </c>
      <c r="AA25" s="41">
        <f>'Charges contractuels'!AA25-'Charges statutaires'!AA25</f>
        <v>25535.231563884707</v>
      </c>
      <c r="AB25" s="41">
        <f>'Charges contractuels'!AB25-'Charges statutaires'!AB25</f>
        <v>26488.685829087684</v>
      </c>
      <c r="AC25" s="41">
        <f>'Charges contractuels'!AC25-'Charges statutaires'!AC25</f>
        <v>26789.931575197203</v>
      </c>
      <c r="AD25" s="41">
        <f>'Charges contractuels'!AD25-'Charges statutaires'!AD25</f>
        <v>30235.585933864699</v>
      </c>
      <c r="AE25" s="41">
        <f>'Charges contractuels'!AE25-'Charges statutaires'!AE25</f>
        <v>29047.430375413183</v>
      </c>
      <c r="AF25" s="41">
        <f>'Charges contractuels'!AF25-'Charges statutaires'!AF25</f>
        <v>32493.084734080679</v>
      </c>
      <c r="AG25" s="3"/>
      <c r="AH25" s="3"/>
      <c r="AI25" s="3"/>
      <c r="AJ25" s="3"/>
    </row>
    <row r="26" spans="1:36" ht="19.5" customHeight="1">
      <c r="A26" s="51">
        <v>24</v>
      </c>
      <c r="B26" s="41">
        <f>'Charges contractuels'!B26-'Charges statutaires'!B26</f>
        <v>7128.5444803578939</v>
      </c>
      <c r="C26" s="41">
        <f>'Charges contractuels'!C26-'Charges statutaires'!C26</f>
        <v>7986.1211672794961</v>
      </c>
      <c r="D26" s="41">
        <f>'Charges contractuels'!D26-'Charges statutaires'!D26</f>
        <v>8593.4632986544966</v>
      </c>
      <c r="E26" s="41">
        <f>'Charges contractuels'!E26-'Charges statutaires'!E26</f>
        <v>9324.1606658593009</v>
      </c>
      <c r="F26" s="41">
        <f>'Charges contractuels'!F26-'Charges statutaires'!F26</f>
        <v>8831.6912252125694</v>
      </c>
      <c r="G26" s="41">
        <f>'Charges contractuels'!G26-'Charges statutaires'!G26</f>
        <v>10132.111952175008</v>
      </c>
      <c r="H26" s="41">
        <f>'Charges contractuels'!H26-'Charges statutaires'!H26</f>
        <v>11144.348837800004</v>
      </c>
      <c r="I26" s="41">
        <f>'Charges contractuels'!I26-'Charges statutaires'!I26</f>
        <v>12124.720506265527</v>
      </c>
      <c r="J26" s="41">
        <f>'Charges contractuels'!J26-'Charges statutaires'!J26</f>
        <v>10527.19205758199</v>
      </c>
      <c r="K26" s="41">
        <f>'Charges contractuels'!K26-'Charges statutaires'!K26</f>
        <v>11864.984570361703</v>
      </c>
      <c r="L26" s="41">
        <f>'Charges contractuels'!L26-'Charges statutaires'!L26</f>
        <v>11017.503409188575</v>
      </c>
      <c r="M26" s="41">
        <f>'Charges contractuels'!M26-'Charges statutaires'!M26</f>
        <v>11948.761343963575</v>
      </c>
      <c r="N26" s="41">
        <f>'Charges contractuels'!N26-'Charges statutaires'!N26</f>
        <v>12029.740294813571</v>
      </c>
      <c r="O26" s="41">
        <f>'Charges contractuels'!O26-'Charges statutaires'!O26</f>
        <v>12960.998229588557</v>
      </c>
      <c r="P26" s="41">
        <f>'Charges contractuels'!P26-'Charges statutaires'!P26</f>
        <v>13301.486375280016</v>
      </c>
      <c r="Q26" s="41">
        <f>'Charges contractuels'!Q26-'Charges statutaires'!Q26</f>
        <v>13811.544444051382</v>
      </c>
      <c r="R26" s="41">
        <f>'Charges contractuels'!R26-'Charges statutaires'!R26</f>
        <v>16041.198632017549</v>
      </c>
      <c r="S26" s="41">
        <f>'Charges contractuels'!S26-'Charges statutaires'!S26</f>
        <v>16309.60336460988</v>
      </c>
      <c r="T26" s="41">
        <f>'Charges contractuels'!T26-'Charges statutaires'!T26</f>
        <v>18031.746271808937</v>
      </c>
      <c r="U26" s="41">
        <f>'Charges contractuels'!U26-'Charges statutaires'!U26</f>
        <v>17321.840250234862</v>
      </c>
      <c r="V26" s="41">
        <f>'Charges contractuels'!V26-'Charges statutaires'!V26</f>
        <v>19043.983157433933</v>
      </c>
      <c r="W26" s="41">
        <f>'Charges contractuels'!W26-'Charges statutaires'!W26</f>
        <v>19742.710034843156</v>
      </c>
      <c r="X26" s="41">
        <f>'Charges contractuels'!X26-'Charges statutaires'!X26</f>
        <v>20043.951732005182</v>
      </c>
      <c r="Y26" s="41">
        <f>'Charges contractuels'!Y26-'Charges statutaires'!Y26</f>
        <v>20968.848770190889</v>
      </c>
      <c r="Z26" s="41">
        <f>'Charges contractuels'!Z26-'Charges statutaires'!Z26</f>
        <v>23004.793209828844</v>
      </c>
      <c r="AA26" s="41">
        <f>'Charges contractuels'!AA26-'Charges statutaires'!AA26</f>
        <v>25636.609112453822</v>
      </c>
      <c r="AB26" s="41">
        <f>'Charges contractuels'!AB26-'Charges statutaires'!AB26</f>
        <v>26590.06337765677</v>
      </c>
      <c r="AC26" s="41">
        <f>'Charges contractuels'!AC26-'Charges statutaires'!AC26</f>
        <v>26891.309123766347</v>
      </c>
      <c r="AD26" s="41">
        <f>'Charges contractuels'!AD26-'Charges statutaires'!AD26</f>
        <v>30336.963482433843</v>
      </c>
      <c r="AE26" s="41">
        <f>'Charges contractuels'!AE26-'Charges statutaires'!AE26</f>
        <v>29148.807923982298</v>
      </c>
      <c r="AF26" s="41">
        <f>'Charges contractuels'!AF26-'Charges statutaires'!AF26</f>
        <v>32594.462282649823</v>
      </c>
      <c r="AG26" s="3"/>
      <c r="AH26" s="3"/>
      <c r="AI26" s="3"/>
      <c r="AJ26" s="3"/>
    </row>
    <row r="27" spans="1:36" ht="19.5" customHeight="1">
      <c r="A27" s="51">
        <v>25</v>
      </c>
      <c r="B27" s="41">
        <f>'Charges contractuels'!B27-'Charges statutaires'!B27</f>
        <v>7236.5623028967093</v>
      </c>
      <c r="C27" s="41">
        <f>'Charges contractuels'!C27-'Charges statutaires'!C27</f>
        <v>8094.1389898183115</v>
      </c>
      <c r="D27" s="41">
        <f>'Charges contractuels'!D27-'Charges statutaires'!D27</f>
        <v>8701.4811211933047</v>
      </c>
      <c r="E27" s="41">
        <f>'Charges contractuels'!E27-'Charges statutaires'!E27</f>
        <v>9432.1784883981163</v>
      </c>
      <c r="F27" s="41">
        <f>'Charges contractuels'!F27-'Charges statutaires'!F27</f>
        <v>9084.1835939628654</v>
      </c>
      <c r="G27" s="41">
        <f>'Charges contractuels'!G27-'Charges statutaires'!G27</f>
        <v>10384.604320925318</v>
      </c>
      <c r="H27" s="41">
        <f>'Charges contractuels'!H27-'Charges statutaires'!H27</f>
        <v>11396.841206550307</v>
      </c>
      <c r="I27" s="41">
        <f>'Charges contractuels'!I27-'Charges statutaires'!I27</f>
        <v>12377.21287501583</v>
      </c>
      <c r="J27" s="41">
        <f>'Charges contractuels'!J27-'Charges statutaires'!J27</f>
        <v>10765.391641507274</v>
      </c>
      <c r="K27" s="41">
        <f>'Charges contractuels'!K27-'Charges statutaires'!K27</f>
        <v>12103.184154286966</v>
      </c>
      <c r="L27" s="41">
        <f>'Charges contractuels'!L27-'Charges statutaires'!L27</f>
        <v>11255.702993113853</v>
      </c>
      <c r="M27" s="41">
        <f>'Charges contractuels'!M27-'Charges statutaires'!M27</f>
        <v>12186.960927888838</v>
      </c>
      <c r="N27" s="41">
        <f>'Charges contractuels'!N27-'Charges statutaires'!N27</f>
        <v>12267.939878738849</v>
      </c>
      <c r="O27" s="41">
        <f>'Charges contractuels'!O27-'Charges statutaires'!O27</f>
        <v>13199.197813513849</v>
      </c>
      <c r="P27" s="41">
        <f>'Charges contractuels'!P27-'Charges statutaires'!P27</f>
        <v>13539.685959205293</v>
      </c>
      <c r="Q27" s="41">
        <f>'Charges contractuels'!Q27-'Charges statutaires'!Q27</f>
        <v>13811.544444051382</v>
      </c>
      <c r="R27" s="41">
        <f>'Charges contractuels'!R27-'Charges statutaires'!R27</f>
        <v>16041.198632017549</v>
      </c>
      <c r="S27" s="41">
        <f>'Charges contractuels'!S27-'Charges statutaires'!S27</f>
        <v>16309.60336460988</v>
      </c>
      <c r="T27" s="41">
        <f>'Charges contractuels'!T27-'Charges statutaires'!T27</f>
        <v>18031.746271808937</v>
      </c>
      <c r="U27" s="41">
        <f>'Charges contractuels'!U27-'Charges statutaires'!U27</f>
        <v>17321.840250234862</v>
      </c>
      <c r="V27" s="41">
        <f>'Charges contractuels'!V27-'Charges statutaires'!V27</f>
        <v>19043.983157433933</v>
      </c>
      <c r="W27" s="41">
        <f>'Charges contractuels'!W27-'Charges statutaires'!W27</f>
        <v>19742.710034843156</v>
      </c>
      <c r="X27" s="41">
        <f>'Charges contractuels'!X27-'Charges statutaires'!X27</f>
        <v>20043.951732005182</v>
      </c>
      <c r="Y27" s="41">
        <f>'Charges contractuels'!Y27-'Charges statutaires'!Y27</f>
        <v>20968.848770190889</v>
      </c>
      <c r="Z27" s="41">
        <f>'Charges contractuels'!Z27-'Charges statutaires'!Z27</f>
        <v>23004.793209828844</v>
      </c>
      <c r="AA27" s="41">
        <f>'Charges contractuels'!AA27-'Charges statutaires'!AA27</f>
        <v>25636.609112453822</v>
      </c>
      <c r="AB27" s="41">
        <f>'Charges contractuels'!AB27-'Charges statutaires'!AB27</f>
        <v>26590.06337765677</v>
      </c>
      <c r="AC27" s="41">
        <f>'Charges contractuels'!AC27-'Charges statutaires'!AC27</f>
        <v>26891.309123766347</v>
      </c>
      <c r="AD27" s="41">
        <f>'Charges contractuels'!AD27-'Charges statutaires'!AD27</f>
        <v>30336.963482433843</v>
      </c>
      <c r="AE27" s="41">
        <f>'Charges contractuels'!AE27-'Charges statutaires'!AE27</f>
        <v>29148.807923982298</v>
      </c>
      <c r="AF27" s="41">
        <f>'Charges contractuels'!AF27-'Charges statutaires'!AF27</f>
        <v>32594.462282649823</v>
      </c>
      <c r="AG27" s="3"/>
      <c r="AH27" s="3"/>
      <c r="AI27" s="3"/>
      <c r="AJ27" s="3"/>
    </row>
    <row r="28" spans="1:36" ht="19.5" customHeight="1">
      <c r="A28" s="51">
        <v>26</v>
      </c>
      <c r="B28" s="41">
        <f>'Charges contractuels'!B28-'Charges statutaires'!B28</f>
        <v>7236.5623028967093</v>
      </c>
      <c r="C28" s="41">
        <f>'Charges contractuels'!C28-'Charges statutaires'!C28</f>
        <v>8094.1389898183115</v>
      </c>
      <c r="D28" s="41">
        <f>'Charges contractuels'!D28-'Charges statutaires'!D28</f>
        <v>8701.4811211933047</v>
      </c>
      <c r="E28" s="41">
        <f>'Charges contractuels'!E28-'Charges statutaires'!E28</f>
        <v>9432.1784883981163</v>
      </c>
      <c r="F28" s="41">
        <f>'Charges contractuels'!F28-'Charges statutaires'!F28</f>
        <v>9084.1835939628654</v>
      </c>
      <c r="G28" s="41">
        <f>'Charges contractuels'!G28-'Charges statutaires'!G28</f>
        <v>10384.604320925318</v>
      </c>
      <c r="H28" s="41">
        <f>'Charges contractuels'!H28-'Charges statutaires'!H28</f>
        <v>11396.841206550307</v>
      </c>
      <c r="I28" s="41">
        <f>'Charges contractuels'!I28-'Charges statutaires'!I28</f>
        <v>12377.21287501583</v>
      </c>
      <c r="J28" s="41">
        <f>'Charges contractuels'!J28-'Charges statutaires'!J28</f>
        <v>10765.391641507274</v>
      </c>
      <c r="K28" s="41">
        <f>'Charges contractuels'!K28-'Charges statutaires'!K28</f>
        <v>12103.184154286966</v>
      </c>
      <c r="L28" s="41">
        <f>'Charges contractuels'!L28-'Charges statutaires'!L28</f>
        <v>11255.702993113853</v>
      </c>
      <c r="M28" s="41">
        <f>'Charges contractuels'!M28-'Charges statutaires'!M28</f>
        <v>12186.960927888838</v>
      </c>
      <c r="N28" s="41">
        <f>'Charges contractuels'!N28-'Charges statutaires'!N28</f>
        <v>12267.939878738849</v>
      </c>
      <c r="O28" s="41">
        <f>'Charges contractuels'!O28-'Charges statutaires'!O28</f>
        <v>13199.197813513849</v>
      </c>
      <c r="P28" s="41">
        <f>'Charges contractuels'!P28-'Charges statutaires'!P28</f>
        <v>13539.685959205293</v>
      </c>
      <c r="Q28" s="41">
        <f>'Charges contractuels'!Q28-'Charges statutaires'!Q28</f>
        <v>13811.544444051382</v>
      </c>
      <c r="R28" s="41">
        <f>'Charges contractuels'!R28-'Charges statutaires'!R28</f>
        <v>16041.198632017549</v>
      </c>
      <c r="S28" s="41">
        <f>'Charges contractuels'!S28-'Charges statutaires'!S28</f>
        <v>16309.60336460988</v>
      </c>
      <c r="T28" s="41">
        <f>'Charges contractuels'!T28-'Charges statutaires'!T28</f>
        <v>18031.746271808937</v>
      </c>
      <c r="U28" s="41">
        <f>'Charges contractuels'!U28-'Charges statutaires'!U28</f>
        <v>17321.840250234862</v>
      </c>
      <c r="V28" s="41">
        <f>'Charges contractuels'!V28-'Charges statutaires'!V28</f>
        <v>19043.983157433933</v>
      </c>
      <c r="W28" s="41">
        <f>'Charges contractuels'!W28-'Charges statutaires'!W28</f>
        <v>19742.710034843156</v>
      </c>
      <c r="X28" s="41">
        <f>'Charges contractuels'!X28-'Charges statutaires'!X28</f>
        <v>20043.951732005182</v>
      </c>
      <c r="Y28" s="41">
        <f>'Charges contractuels'!Y28-'Charges statutaires'!Y28</f>
        <v>20968.848770190889</v>
      </c>
      <c r="Z28" s="41">
        <f>'Charges contractuels'!Z28-'Charges statutaires'!Z28</f>
        <v>23004.793209828844</v>
      </c>
      <c r="AA28" s="41">
        <f>'Charges contractuels'!AA28-'Charges statutaires'!AA28</f>
        <v>25636.609112453822</v>
      </c>
      <c r="AB28" s="41">
        <f>'Charges contractuels'!AB28-'Charges statutaires'!AB28</f>
        <v>26590.06337765677</v>
      </c>
      <c r="AC28" s="41">
        <f>'Charges contractuels'!AC28-'Charges statutaires'!AC28</f>
        <v>26891.309123766347</v>
      </c>
      <c r="AD28" s="41">
        <f>'Charges contractuels'!AD28-'Charges statutaires'!AD28</f>
        <v>30336.963482433843</v>
      </c>
      <c r="AE28" s="41">
        <f>'Charges contractuels'!AE28-'Charges statutaires'!AE28</f>
        <v>29148.807923982298</v>
      </c>
      <c r="AF28" s="41">
        <f>'Charges contractuels'!AF28-'Charges statutaires'!AF28</f>
        <v>32594.462282649823</v>
      </c>
      <c r="AG28" s="3"/>
      <c r="AH28" s="3"/>
      <c r="AI28" s="3"/>
      <c r="AJ28" s="3"/>
    </row>
    <row r="29" spans="1:36" ht="19.5" customHeight="1">
      <c r="A29" s="51">
        <v>27</v>
      </c>
      <c r="B29" s="41">
        <f>'Charges contractuels'!B29-'Charges statutaires'!B29</f>
        <v>7406.3549180914488</v>
      </c>
      <c r="C29" s="41">
        <f>'Charges contractuels'!C29-'Charges statutaires'!C29</f>
        <v>8263.9316050130437</v>
      </c>
      <c r="D29" s="41">
        <f>'Charges contractuels'!D29-'Charges statutaires'!D29</f>
        <v>8871.2737363880369</v>
      </c>
      <c r="E29" s="41">
        <f>'Charges contractuels'!E29-'Charges statutaires'!E29</f>
        <v>9601.9711035928558</v>
      </c>
      <c r="F29" s="41">
        <f>'Charges contractuels'!F29-'Charges statutaires'!F29</f>
        <v>9336.6759627131687</v>
      </c>
      <c r="G29" s="41">
        <f>'Charges contractuels'!G29-'Charges statutaires'!G29</f>
        <v>10637.096689675607</v>
      </c>
      <c r="H29" s="41">
        <f>'Charges contractuels'!H29-'Charges statutaires'!H29</f>
        <v>11649.333575300596</v>
      </c>
      <c r="I29" s="41">
        <f>'Charges contractuels'!I29-'Charges statutaires'!I29</f>
        <v>12629.705243766133</v>
      </c>
      <c r="J29" s="41">
        <f>'Charges contractuels'!J29-'Charges statutaires'!J29</f>
        <v>11003.591225432545</v>
      </c>
      <c r="K29" s="41">
        <f>'Charges contractuels'!K29-'Charges statutaires'!K29</f>
        <v>12341.383738212258</v>
      </c>
      <c r="L29" s="41">
        <f>'Charges contractuels'!L29-'Charges statutaires'!L29</f>
        <v>11493.902577039116</v>
      </c>
      <c r="M29" s="41">
        <f>'Charges contractuels'!M29-'Charges statutaires'!M29</f>
        <v>12425.160511814116</v>
      </c>
      <c r="N29" s="41">
        <f>'Charges contractuels'!N29-'Charges statutaires'!N29</f>
        <v>12506.139462664112</v>
      </c>
      <c r="O29" s="41">
        <f>'Charges contractuels'!O29-'Charges statutaires'!O29</f>
        <v>13437.397397439112</v>
      </c>
      <c r="P29" s="41">
        <f>'Charges contractuels'!P29-'Charges statutaires'!P29</f>
        <v>13777.885543130571</v>
      </c>
      <c r="Q29" s="41">
        <f>'Charges contractuels'!Q29-'Charges statutaires'!Q29</f>
        <v>13811.544444051382</v>
      </c>
      <c r="R29" s="41">
        <f>'Charges contractuels'!R29-'Charges statutaires'!R29</f>
        <v>16041.198632017549</v>
      </c>
      <c r="S29" s="41">
        <f>'Charges contractuels'!S29-'Charges statutaires'!S29</f>
        <v>16309.60336460988</v>
      </c>
      <c r="T29" s="41">
        <f>'Charges contractuels'!T29-'Charges statutaires'!T29</f>
        <v>18031.746271808937</v>
      </c>
      <c r="U29" s="41">
        <f>'Charges contractuels'!U29-'Charges statutaires'!U29</f>
        <v>17321.840250234862</v>
      </c>
      <c r="V29" s="41">
        <f>'Charges contractuels'!V29-'Charges statutaires'!V29</f>
        <v>19043.983157433933</v>
      </c>
      <c r="W29" s="41">
        <f>'Charges contractuels'!W29-'Charges statutaires'!W29</f>
        <v>19742.710034843156</v>
      </c>
      <c r="X29" s="41">
        <f>'Charges contractuels'!X29-'Charges statutaires'!X29</f>
        <v>20043.951732005182</v>
      </c>
      <c r="Y29" s="41">
        <f>'Charges contractuels'!Y29-'Charges statutaires'!Y29</f>
        <v>20968.848770190889</v>
      </c>
      <c r="Z29" s="41">
        <f>'Charges contractuels'!Z29-'Charges statutaires'!Z29</f>
        <v>23004.793209828844</v>
      </c>
      <c r="AA29" s="41">
        <f>'Charges contractuels'!AA29-'Charges statutaires'!AA29</f>
        <v>25636.609112453822</v>
      </c>
      <c r="AB29" s="41">
        <f>'Charges contractuels'!AB29-'Charges statutaires'!AB29</f>
        <v>26590.06337765677</v>
      </c>
      <c r="AC29" s="41">
        <f>'Charges contractuels'!AC29-'Charges statutaires'!AC29</f>
        <v>26891.309123766347</v>
      </c>
      <c r="AD29" s="41">
        <f>'Charges contractuels'!AD29-'Charges statutaires'!AD29</f>
        <v>30336.963482433843</v>
      </c>
      <c r="AE29" s="41">
        <f>'Charges contractuels'!AE29-'Charges statutaires'!AE29</f>
        <v>29148.807923982298</v>
      </c>
      <c r="AF29" s="41">
        <f>'Charges contractuels'!AF29-'Charges statutaires'!AF29</f>
        <v>32594.462282649823</v>
      </c>
      <c r="AG29" s="3"/>
      <c r="AH29" s="3"/>
      <c r="AI29" s="3"/>
      <c r="AJ29" s="3"/>
    </row>
    <row r="30" spans="1:36" ht="19.5" customHeight="1">
      <c r="A30" s="51">
        <v>28</v>
      </c>
      <c r="B30" s="41">
        <f>'Charges contractuels'!B30-'Charges statutaires'!B30</f>
        <v>7406.3549180914488</v>
      </c>
      <c r="C30" s="41">
        <f>'Charges contractuels'!C30-'Charges statutaires'!C30</f>
        <v>8263.9316050130437</v>
      </c>
      <c r="D30" s="41">
        <f>'Charges contractuels'!D30-'Charges statutaires'!D30</f>
        <v>8871.2737363880369</v>
      </c>
      <c r="E30" s="41">
        <f>'Charges contractuels'!E30-'Charges statutaires'!E30</f>
        <v>9601.9711035928558</v>
      </c>
      <c r="F30" s="41">
        <f>'Charges contractuels'!F30-'Charges statutaires'!F30</f>
        <v>9336.6759627131687</v>
      </c>
      <c r="G30" s="41">
        <f>'Charges contractuels'!G30-'Charges statutaires'!G30</f>
        <v>10637.096689675607</v>
      </c>
      <c r="H30" s="41">
        <f>'Charges contractuels'!H30-'Charges statutaires'!H30</f>
        <v>11649.333575300596</v>
      </c>
      <c r="I30" s="41">
        <f>'Charges contractuels'!I30-'Charges statutaires'!I30</f>
        <v>12629.705243766133</v>
      </c>
      <c r="J30" s="41">
        <f>'Charges contractuels'!J30-'Charges statutaires'!J30</f>
        <v>11003.591225432545</v>
      </c>
      <c r="K30" s="41">
        <f>'Charges contractuels'!K30-'Charges statutaires'!K30</f>
        <v>12341.383738212258</v>
      </c>
      <c r="L30" s="41">
        <f>'Charges contractuels'!L30-'Charges statutaires'!L30</f>
        <v>11493.902577039116</v>
      </c>
      <c r="M30" s="41">
        <f>'Charges contractuels'!M30-'Charges statutaires'!M30</f>
        <v>12425.160511814116</v>
      </c>
      <c r="N30" s="41">
        <f>'Charges contractuels'!N30-'Charges statutaires'!N30</f>
        <v>12506.139462664112</v>
      </c>
      <c r="O30" s="41">
        <f>'Charges contractuels'!O30-'Charges statutaires'!O30</f>
        <v>13437.397397439112</v>
      </c>
      <c r="P30" s="41">
        <f>'Charges contractuels'!P30-'Charges statutaires'!P30</f>
        <v>13777.885543130571</v>
      </c>
      <c r="Q30" s="41">
        <f>'Charges contractuels'!Q30-'Charges statutaires'!Q30</f>
        <v>13811.544444051382</v>
      </c>
      <c r="R30" s="41">
        <f>'Charges contractuels'!R30-'Charges statutaires'!R30</f>
        <v>16041.198632017549</v>
      </c>
      <c r="S30" s="41">
        <f>'Charges contractuels'!S30-'Charges statutaires'!S30</f>
        <v>16309.60336460988</v>
      </c>
      <c r="T30" s="41">
        <f>'Charges contractuels'!T30-'Charges statutaires'!T30</f>
        <v>18031.746271808937</v>
      </c>
      <c r="U30" s="41">
        <f>'Charges contractuels'!U30-'Charges statutaires'!U30</f>
        <v>17321.840250234862</v>
      </c>
      <c r="V30" s="41">
        <f>'Charges contractuels'!V30-'Charges statutaires'!V30</f>
        <v>19043.983157433933</v>
      </c>
      <c r="W30" s="41">
        <f>'Charges contractuels'!W30-'Charges statutaires'!W30</f>
        <v>19742.710034843156</v>
      </c>
      <c r="X30" s="41">
        <f>'Charges contractuels'!X30-'Charges statutaires'!X30</f>
        <v>20043.951732005182</v>
      </c>
      <c r="Y30" s="41">
        <f>'Charges contractuels'!Y30-'Charges statutaires'!Y30</f>
        <v>20968.848770190889</v>
      </c>
      <c r="Z30" s="41">
        <f>'Charges contractuels'!Z30-'Charges statutaires'!Z30</f>
        <v>23004.793209828844</v>
      </c>
      <c r="AA30" s="41">
        <f>'Charges contractuels'!AA30-'Charges statutaires'!AA30</f>
        <v>25636.609112453822</v>
      </c>
      <c r="AB30" s="41">
        <f>'Charges contractuels'!AB30-'Charges statutaires'!AB30</f>
        <v>26590.06337765677</v>
      </c>
      <c r="AC30" s="41">
        <f>'Charges contractuels'!AC30-'Charges statutaires'!AC30</f>
        <v>26891.309123766347</v>
      </c>
      <c r="AD30" s="41">
        <f>'Charges contractuels'!AD30-'Charges statutaires'!AD30</f>
        <v>30336.963482433843</v>
      </c>
      <c r="AE30" s="41">
        <f>'Charges contractuels'!AE30-'Charges statutaires'!AE30</f>
        <v>29148.807923982298</v>
      </c>
      <c r="AF30" s="41">
        <f>'Charges contractuels'!AF30-'Charges statutaires'!AF30</f>
        <v>32594.462282649823</v>
      </c>
      <c r="AG30" s="3"/>
      <c r="AH30" s="3"/>
      <c r="AI30" s="3"/>
      <c r="AJ30" s="3"/>
    </row>
    <row r="31" spans="1:36" ht="19.5" customHeight="1">
      <c r="A31" s="51">
        <v>29</v>
      </c>
      <c r="B31" s="41">
        <f>'Charges contractuels'!B31-'Charges statutaires'!B31</f>
        <v>7576.147533286181</v>
      </c>
      <c r="C31" s="41">
        <f>'Charges contractuels'!C31-'Charges statutaires'!C31</f>
        <v>8433.7242202077832</v>
      </c>
      <c r="D31" s="41">
        <f>'Charges contractuels'!D31-'Charges statutaires'!D31</f>
        <v>9041.0663515827837</v>
      </c>
      <c r="E31" s="41">
        <f>'Charges contractuels'!E31-'Charges statutaires'!E31</f>
        <v>9771.763718787588</v>
      </c>
      <c r="F31" s="41">
        <f>'Charges contractuels'!F31-'Charges statutaires'!F31</f>
        <v>9589.1683314634647</v>
      </c>
      <c r="G31" s="41">
        <f>'Charges contractuels'!G31-'Charges statutaires'!G31</f>
        <v>10889.589058425918</v>
      </c>
      <c r="H31" s="41">
        <f>'Charges contractuels'!H31-'Charges statutaires'!H31</f>
        <v>11901.825944050914</v>
      </c>
      <c r="I31" s="41">
        <f>'Charges contractuels'!I31-'Charges statutaires'!I31</f>
        <v>12882.197612516422</v>
      </c>
      <c r="J31" s="41">
        <f>'Charges contractuels'!J31-'Charges statutaires'!J31</f>
        <v>11241.790809357801</v>
      </c>
      <c r="K31" s="41">
        <f>'Charges contractuels'!K31-'Charges statutaires'!K31</f>
        <v>12579.583322137521</v>
      </c>
      <c r="L31" s="41">
        <f>'Charges contractuels'!L31-'Charges statutaires'!L31</f>
        <v>11732.102160964394</v>
      </c>
      <c r="M31" s="41">
        <f>'Charges contractuels'!M31-'Charges statutaires'!M31</f>
        <v>12663.360095739394</v>
      </c>
      <c r="N31" s="41">
        <f>'Charges contractuels'!N31-'Charges statutaires'!N31</f>
        <v>12744.33904658939</v>
      </c>
      <c r="O31" s="41">
        <f>'Charges contractuels'!O31-'Charges statutaires'!O31</f>
        <v>13675.596981364404</v>
      </c>
      <c r="P31" s="41">
        <f>'Charges contractuels'!P31-'Charges statutaires'!P31</f>
        <v>14016.085127055849</v>
      </c>
      <c r="Q31" s="41">
        <f>'Charges contractuels'!Q31-'Charges statutaires'!Q31</f>
        <v>13811.544444051382</v>
      </c>
      <c r="R31" s="41">
        <f>'Charges contractuels'!R31-'Charges statutaires'!R31</f>
        <v>16041.198632017549</v>
      </c>
      <c r="S31" s="41">
        <f>'Charges contractuels'!S31-'Charges statutaires'!S31</f>
        <v>16309.60336460988</v>
      </c>
      <c r="T31" s="41">
        <f>'Charges contractuels'!T31-'Charges statutaires'!T31</f>
        <v>18031.746271808937</v>
      </c>
      <c r="U31" s="41">
        <f>'Charges contractuels'!U31-'Charges statutaires'!U31</f>
        <v>17321.840250234862</v>
      </c>
      <c r="V31" s="41">
        <f>'Charges contractuels'!V31-'Charges statutaires'!V31</f>
        <v>19043.983157433933</v>
      </c>
      <c r="W31" s="41">
        <f>'Charges contractuels'!W31-'Charges statutaires'!W31</f>
        <v>19742.710034843156</v>
      </c>
      <c r="X31" s="41">
        <f>'Charges contractuels'!X31-'Charges statutaires'!X31</f>
        <v>20043.951732005182</v>
      </c>
      <c r="Y31" s="41">
        <f>'Charges contractuels'!Y31-'Charges statutaires'!Y31</f>
        <v>20968.848770190889</v>
      </c>
      <c r="Z31" s="41">
        <f>'Charges contractuels'!Z31-'Charges statutaires'!Z31</f>
        <v>23004.793209828844</v>
      </c>
      <c r="AA31" s="41">
        <f>'Charges contractuels'!AA31-'Charges statutaires'!AA31</f>
        <v>25636.609112453822</v>
      </c>
      <c r="AB31" s="41">
        <f>'Charges contractuels'!AB31-'Charges statutaires'!AB31</f>
        <v>26590.06337765677</v>
      </c>
      <c r="AC31" s="41">
        <f>'Charges contractuels'!AC31-'Charges statutaires'!AC31</f>
        <v>26891.309123766347</v>
      </c>
      <c r="AD31" s="41">
        <f>'Charges contractuels'!AD31-'Charges statutaires'!AD31</f>
        <v>30336.963482433843</v>
      </c>
      <c r="AE31" s="41">
        <f>'Charges contractuels'!AE31-'Charges statutaires'!AE31</f>
        <v>29148.807923982298</v>
      </c>
      <c r="AF31" s="41">
        <f>'Charges contractuels'!AF31-'Charges statutaires'!AF31</f>
        <v>32594.462282649823</v>
      </c>
      <c r="AG31" s="3"/>
      <c r="AH31" s="3"/>
      <c r="AI31" s="3"/>
      <c r="AJ31" s="3"/>
    </row>
    <row r="32" spans="1:36" ht="19.5" customHeight="1">
      <c r="A32" s="51">
        <v>30</v>
      </c>
      <c r="B32" s="41">
        <f>'Charges contractuels'!B32-'Charges statutaires'!B32</f>
        <v>7677.5250818552959</v>
      </c>
      <c r="C32" s="41">
        <f>'Charges contractuels'!C32-'Charges statutaires'!C32</f>
        <v>8535.1017687768981</v>
      </c>
      <c r="D32" s="41">
        <f>'Charges contractuels'!D32-'Charges statutaires'!D32</f>
        <v>9142.4439001518986</v>
      </c>
      <c r="E32" s="41">
        <f>'Charges contractuels'!E32-'Charges statutaires'!E32</f>
        <v>9873.1412673567102</v>
      </c>
      <c r="F32" s="41">
        <f>'Charges contractuels'!F32-'Charges statutaires'!F32</f>
        <v>9690.5458800325941</v>
      </c>
      <c r="G32" s="41">
        <f>'Charges contractuels'!G32-'Charges statutaires'!G32</f>
        <v>10990.966606995025</v>
      </c>
      <c r="H32" s="41">
        <f>'Charges contractuels'!H32-'Charges statutaires'!H32</f>
        <v>12003.203492620014</v>
      </c>
      <c r="I32" s="41">
        <f>'Charges contractuels'!I32-'Charges statutaires'!I32</f>
        <v>12983.575161085551</v>
      </c>
      <c r="J32" s="41">
        <f>'Charges contractuels'!J32-'Charges statutaires'!J32</f>
        <v>11343.16835792693</v>
      </c>
      <c r="K32" s="41">
        <f>'Charges contractuels'!K32-'Charges statutaires'!K32</f>
        <v>12680.960870706651</v>
      </c>
      <c r="L32" s="41">
        <f>'Charges contractuels'!L32-'Charges statutaires'!L32</f>
        <v>11833.479709533509</v>
      </c>
      <c r="M32" s="41">
        <f>'Charges contractuels'!M32-'Charges statutaires'!M32</f>
        <v>12764.737644308494</v>
      </c>
      <c r="N32" s="41">
        <f>'Charges contractuels'!N32-'Charges statutaires'!N32</f>
        <v>12845.716595158505</v>
      </c>
      <c r="O32" s="41">
        <f>'Charges contractuels'!O32-'Charges statutaires'!O32</f>
        <v>13776.974529933505</v>
      </c>
      <c r="P32" s="41">
        <f>'Charges contractuels'!P32-'Charges statutaires'!P32</f>
        <v>14117.462675624964</v>
      </c>
      <c r="Q32" s="41">
        <f>'Charges contractuels'!Q32-'Charges statutaires'!Q32</f>
        <v>13912.921992620482</v>
      </c>
      <c r="R32" s="41">
        <f>'Charges contractuels'!R32-'Charges statutaires'!R32</f>
        <v>16142.576180586679</v>
      </c>
      <c r="S32" s="41">
        <f>'Charges contractuels'!S32-'Charges statutaires'!S32</f>
        <v>16410.980913178995</v>
      </c>
      <c r="T32" s="41">
        <f>'Charges contractuels'!T32-'Charges statutaires'!T32</f>
        <v>18133.123820378067</v>
      </c>
      <c r="U32" s="41">
        <f>'Charges contractuels'!U32-'Charges statutaires'!U32</f>
        <v>17423.217798803991</v>
      </c>
      <c r="V32" s="41">
        <f>'Charges contractuels'!V32-'Charges statutaires'!V32</f>
        <v>19145.360706003048</v>
      </c>
      <c r="W32" s="41">
        <f>'Charges contractuels'!W32-'Charges statutaires'!W32</f>
        <v>19844.087583412271</v>
      </c>
      <c r="X32" s="41">
        <f>'Charges contractuels'!X32-'Charges statutaires'!X32</f>
        <v>20145.329280574268</v>
      </c>
      <c r="Y32" s="41">
        <f>'Charges contractuels'!Y32-'Charges statutaires'!Y32</f>
        <v>21070.226318760004</v>
      </c>
      <c r="Z32" s="41">
        <f>'Charges contractuels'!Z32-'Charges statutaires'!Z32</f>
        <v>23106.17075839793</v>
      </c>
      <c r="AA32" s="41">
        <f>'Charges contractuels'!AA32-'Charges statutaires'!AA32</f>
        <v>25737.986661022936</v>
      </c>
      <c r="AB32" s="41">
        <f>'Charges contractuels'!AB32-'Charges statutaires'!AB32</f>
        <v>26691.440926225885</v>
      </c>
      <c r="AC32" s="41">
        <f>'Charges contractuels'!AC32-'Charges statutaires'!AC32</f>
        <v>26992.686672335432</v>
      </c>
      <c r="AD32" s="41">
        <f>'Charges contractuels'!AD32-'Charges statutaires'!AD32</f>
        <v>30438.341031002958</v>
      </c>
      <c r="AE32" s="41">
        <f>'Charges contractuels'!AE32-'Charges statutaires'!AE32</f>
        <v>29250.185472551413</v>
      </c>
      <c r="AF32" s="41">
        <f>'Charges contractuels'!AF32-'Charges statutaires'!AF32</f>
        <v>32695.839831218909</v>
      </c>
      <c r="AG32" s="3"/>
      <c r="AH32" s="3"/>
      <c r="AI32" s="3"/>
      <c r="AJ32" s="3"/>
    </row>
  </sheetData>
  <printOptions horizontalCentered="1" verticalCentered="1"/>
  <pageMargins left="0.19685039370078741" right="0.19685039370078741" top="0.98425196850393704" bottom="0.98425196850393704" header="0.51181102362204722" footer="0.51181102362204722"/>
  <pageSetup paperSize="9" scale="48" orientation="landscape" r:id="rId1"/>
  <headerFooter alignWithMargins="0">
    <oddHeader>&amp;C&amp;"Times New Roman,Gras italique"&amp;12&amp;UAgents statutaires et contractuels</oddHeader>
    <oddFooter>&amp;L&amp;"Times New Roman,Gras italique"&amp;11&amp;A&amp;R&amp;"Times New Roman,Italique"&amp;8&amp;F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FF00"/>
    <pageSetUpPr fitToPage="1"/>
  </sheetPr>
  <dimension ref="A1:AJ38"/>
  <sheetViews>
    <sheetView zoomScaleNormal="100" workbookViewId="0">
      <selection activeCell="Q14" sqref="Q14"/>
    </sheetView>
  </sheetViews>
  <sheetFormatPr baseColWidth="10" defaultColWidth="12" defaultRowHeight="14"/>
  <cols>
    <col min="1" max="1" width="3.796875" style="11" customWidth="1"/>
    <col min="2" max="31" width="11.3984375" style="4" customWidth="1"/>
    <col min="32" max="32" width="12" style="4" customWidth="1"/>
    <col min="33" max="16384" width="12" style="4"/>
  </cols>
  <sheetData>
    <row r="1" spans="1:36" s="10" customFormat="1" ht="34">
      <c r="A1" s="46"/>
      <c r="B1" s="46" t="s">
        <v>0</v>
      </c>
      <c r="C1" s="46" t="s">
        <v>1</v>
      </c>
      <c r="D1" s="46" t="s">
        <v>35</v>
      </c>
      <c r="E1" s="46" t="s">
        <v>2</v>
      </c>
      <c r="F1" s="46" t="s">
        <v>3</v>
      </c>
      <c r="G1" s="46" t="s">
        <v>4</v>
      </c>
      <c r="H1" s="46" t="s">
        <v>36</v>
      </c>
      <c r="I1" s="46" t="s">
        <v>5</v>
      </c>
      <c r="J1" s="46" t="s">
        <v>46</v>
      </c>
      <c r="K1" s="46" t="s">
        <v>49</v>
      </c>
      <c r="L1" s="46" t="s">
        <v>47</v>
      </c>
      <c r="M1" s="46" t="s">
        <v>50</v>
      </c>
      <c r="N1" s="46" t="s">
        <v>48</v>
      </c>
      <c r="O1" s="46" t="s">
        <v>51</v>
      </c>
      <c r="P1" s="46" t="s">
        <v>6</v>
      </c>
      <c r="Q1" s="46" t="s">
        <v>40</v>
      </c>
      <c r="R1" s="47" t="s">
        <v>52</v>
      </c>
      <c r="S1" s="46" t="s">
        <v>41</v>
      </c>
      <c r="T1" s="47" t="s">
        <v>53</v>
      </c>
      <c r="U1" s="46" t="s">
        <v>42</v>
      </c>
      <c r="V1" s="47" t="s">
        <v>54</v>
      </c>
      <c r="W1" s="46" t="s">
        <v>43</v>
      </c>
      <c r="X1" s="46" t="s">
        <v>44</v>
      </c>
      <c r="Y1" s="46" t="s">
        <v>45</v>
      </c>
      <c r="Z1" s="46" t="s">
        <v>7</v>
      </c>
      <c r="AA1" s="46" t="s">
        <v>37</v>
      </c>
      <c r="AB1" s="46" t="s">
        <v>31</v>
      </c>
      <c r="AC1" s="46" t="s">
        <v>8</v>
      </c>
      <c r="AD1" s="46" t="s">
        <v>38</v>
      </c>
      <c r="AE1" s="46" t="s">
        <v>9</v>
      </c>
      <c r="AF1" s="46" t="s">
        <v>39</v>
      </c>
      <c r="AG1" s="9"/>
      <c r="AH1" s="9"/>
      <c r="AI1" s="9"/>
      <c r="AJ1" s="9"/>
    </row>
    <row r="2" spans="1:36" ht="19.5" customHeight="1">
      <c r="A2" s="51">
        <v>0</v>
      </c>
      <c r="B2" s="41">
        <f>'Charges statutaires'!B2/1976</f>
        <v>17.421735424837269</v>
      </c>
      <c r="C2" s="41">
        <f>'Charges statutaires'!C2/1976</f>
        <v>20.08554843792486</v>
      </c>
      <c r="D2" s="41">
        <f>'Charges statutaires'!D2/1976</f>
        <v>21.514416584852047</v>
      </c>
      <c r="E2" s="41">
        <f>'Charges statutaires'!E2/1976</f>
        <v>23.314257726179768</v>
      </c>
      <c r="F2" s="41">
        <f>'Charges statutaires'!F2/1976</f>
        <v>17.922221709457322</v>
      </c>
      <c r="G2" s="41">
        <f>'Charges statutaires'!G2/1976</f>
        <v>21.435485364275731</v>
      </c>
      <c r="H2" s="41">
        <f>'Charges statutaires'!H2/1976</f>
        <v>24.082041021424736</v>
      </c>
      <c r="I2" s="41">
        <f>'Charges statutaires'!I2/1976</f>
        <v>27.030454541656674</v>
      </c>
      <c r="J2" s="41">
        <f>'Charges statutaires'!J2/1976</f>
        <v>22.963258683989849</v>
      </c>
      <c r="K2" s="41">
        <f>'Charges statutaires'!K2/1976</f>
        <v>26.588904867278742</v>
      </c>
      <c r="L2" s="41">
        <f>'Charges statutaires'!L2/1976</f>
        <v>24.040152191004726</v>
      </c>
      <c r="M2" s="41">
        <f>'Charges statutaires'!M2/1976</f>
        <v>26.84085887606377</v>
      </c>
      <c r="N2" s="41">
        <f>'Charges statutaires'!N2/1976</f>
        <v>27.084398587808032</v>
      </c>
      <c r="O2" s="41">
        <f>'Charges statutaires'!O2/1976</f>
        <v>29.885105272867076</v>
      </c>
      <c r="P2" s="41">
        <f>'Charges statutaires'!P2/1976</f>
        <v>30.909104521852594</v>
      </c>
      <c r="Q2" s="41">
        <f>'Charges statutaires'!Q2/1976</f>
        <v>26.191387172784161</v>
      </c>
      <c r="R2" s="41">
        <f>'Charges statutaires'!R2/1976</f>
        <v>32.896948711022809</v>
      </c>
      <c r="S2" s="41">
        <f>'Charges statutaires'!S2/1976</f>
        <v>31.542867913724695</v>
      </c>
      <c r="T2" s="41">
        <f>'Charges statutaires'!T2/1976</f>
        <v>38.883410542394159</v>
      </c>
      <c r="U2" s="41">
        <f>'Charges statutaires'!U2/1976</f>
        <v>34.587114310528008</v>
      </c>
      <c r="V2" s="41">
        <f>'Charges statutaires'!V2/1976</f>
        <v>41.927656939197462</v>
      </c>
      <c r="W2" s="41">
        <f>'Charges statutaires'!W2/1976</f>
        <v>40.343309344445153</v>
      </c>
      <c r="X2" s="41">
        <f>'Charges statutaires'!X2/1976</f>
        <v>41.249277072133815</v>
      </c>
      <c r="Y2" s="41">
        <f>'Charges statutaires'!Y2/1976</f>
        <v>44.030853712835345</v>
      </c>
      <c r="Z2" s="41">
        <f>'Charges statutaires'!Z2/1976</f>
        <v>50.153843906610533</v>
      </c>
      <c r="AA2" s="41">
        <f>'Charges statutaires'!AA2/1976</f>
        <v>58.06888453829913</v>
      </c>
      <c r="AB2" s="41">
        <f>'Charges statutaires'!AB2/1976</f>
        <v>56.699850402699923</v>
      </c>
      <c r="AC2" s="41">
        <f>'Charges statutaires'!AC2/1976</f>
        <v>57.605830307374177</v>
      </c>
      <c r="AD2" s="41">
        <f>'Charges statutaires'!AD2/1976</f>
        <v>67.968445042092611</v>
      </c>
      <c r="AE2" s="41">
        <f>'Charges statutaires'!AE2/1976</f>
        <v>64.395132975496082</v>
      </c>
      <c r="AF2" s="41">
        <f>'Charges statutaires'!AF2/1976</f>
        <v>74.757747710214531</v>
      </c>
      <c r="AG2" s="3"/>
      <c r="AH2" s="3"/>
      <c r="AI2" s="3"/>
      <c r="AJ2" s="3"/>
    </row>
    <row r="3" spans="1:36" ht="19.5" customHeight="1">
      <c r="A3" s="51">
        <v>1</v>
      </c>
      <c r="B3" s="41">
        <f>'Charges statutaires'!B3/1976</f>
        <v>17.559298831016019</v>
      </c>
      <c r="C3" s="41">
        <f>'Charges statutaires'!C3/1976</f>
        <v>20.256135829016134</v>
      </c>
      <c r="D3" s="41">
        <f>'Charges statutaires'!D3/1976</f>
        <v>21.685003975943317</v>
      </c>
      <c r="E3" s="41">
        <f>'Charges statutaires'!E3/1976</f>
        <v>23.484845117271039</v>
      </c>
      <c r="F3" s="41">
        <f>'Charges statutaires'!F3/1976</f>
        <v>18.247724711189118</v>
      </c>
      <c r="G3" s="41">
        <f>'Charges statutaires'!G3/1976</f>
        <v>21.760988366007531</v>
      </c>
      <c r="H3" s="41">
        <f>'Charges statutaires'!H3/1976</f>
        <v>24.407544023156536</v>
      </c>
      <c r="I3" s="41">
        <f>'Charges statutaires'!I3/1976</f>
        <v>27.355957543388474</v>
      </c>
      <c r="J3" s="41">
        <f>'Charges statutaires'!J3/1976</f>
        <v>23.270337906528194</v>
      </c>
      <c r="K3" s="41">
        <f>'Charges statutaires'!K3/1976</f>
        <v>26.89598408981708</v>
      </c>
      <c r="L3" s="41">
        <f>'Charges statutaires'!L3/1976</f>
        <v>24.347231413543071</v>
      </c>
      <c r="M3" s="41">
        <f>'Charges statutaires'!M3/1976</f>
        <v>27.147938098602111</v>
      </c>
      <c r="N3" s="41">
        <f>'Charges statutaires'!N3/1976</f>
        <v>27.391477810346377</v>
      </c>
      <c r="O3" s="41">
        <f>'Charges statutaires'!O3/1976</f>
        <v>30.192184495405421</v>
      </c>
      <c r="P3" s="41">
        <f>'Charges statutaires'!P3/1976</f>
        <v>31.216183744390936</v>
      </c>
      <c r="Q3" s="41">
        <f>'Charges statutaires'!Q3/1976</f>
        <v>26.950743994002778</v>
      </c>
      <c r="R3" s="41">
        <f>'Charges statutaires'!R3/1976</f>
        <v>33.656305532241426</v>
      </c>
      <c r="S3" s="41">
        <f>'Charges statutaires'!S3/1976</f>
        <v>32.302224734943309</v>
      </c>
      <c r="T3" s="41">
        <f>'Charges statutaires'!T3/1976</f>
        <v>39.642767363612776</v>
      </c>
      <c r="U3" s="41">
        <f>'Charges statutaires'!U3/1976</f>
        <v>35.346471131746625</v>
      </c>
      <c r="V3" s="41">
        <f>'Charges statutaires'!V3/1976</f>
        <v>42.687013760416079</v>
      </c>
      <c r="W3" s="41">
        <f>'Charges statutaires'!W3/1976</f>
        <v>41.102666165663777</v>
      </c>
      <c r="X3" s="41">
        <f>'Charges statutaires'!X3/1976</f>
        <v>42.008633893352432</v>
      </c>
      <c r="Y3" s="41">
        <f>'Charges statutaires'!Y3/1976</f>
        <v>44.790210534053962</v>
      </c>
      <c r="Z3" s="41">
        <f>'Charges statutaires'!Z3/1976</f>
        <v>50.91320072782915</v>
      </c>
      <c r="AA3" s="41">
        <f>'Charges statutaires'!AA3/1976</f>
        <v>58.828241359517747</v>
      </c>
      <c r="AB3" s="41">
        <f>'Charges statutaires'!AB3/1976</f>
        <v>57.45920722391854</v>
      </c>
      <c r="AC3" s="41">
        <f>'Charges statutaires'!AC3/1976</f>
        <v>58.365187128592787</v>
      </c>
      <c r="AD3" s="41">
        <f>'Charges statutaires'!AD3/1976</f>
        <v>68.727801863311228</v>
      </c>
      <c r="AE3" s="41">
        <f>'Charges statutaires'!AE3/1976</f>
        <v>65.154489796714699</v>
      </c>
      <c r="AF3" s="41">
        <f>'Charges statutaires'!AF3/1976</f>
        <v>75.517104531433148</v>
      </c>
      <c r="AG3" s="3"/>
      <c r="AH3" s="3"/>
      <c r="AI3" s="3"/>
      <c r="AJ3" s="3"/>
    </row>
    <row r="4" spans="1:36" ht="19.5" customHeight="1">
      <c r="A4" s="51">
        <v>2</v>
      </c>
      <c r="B4" s="41">
        <f>'Charges statutaires'!B4/1976</f>
        <v>17.696862237194765</v>
      </c>
      <c r="C4" s="41">
        <f>'Charges statutaires'!C4/1976</f>
        <v>20.426723220107402</v>
      </c>
      <c r="D4" s="41">
        <f>'Charges statutaires'!D4/1976</f>
        <v>21.855591367034588</v>
      </c>
      <c r="E4" s="41">
        <f>'Charges statutaires'!E4/1976</f>
        <v>23.65543250836231</v>
      </c>
      <c r="F4" s="41">
        <f>'Charges statutaires'!F4/1976</f>
        <v>18.573227712920914</v>
      </c>
      <c r="G4" s="41">
        <f>'Charges statutaires'!G4/1976</f>
        <v>22.086491367739328</v>
      </c>
      <c r="H4" s="41">
        <f>'Charges statutaires'!H4/1976</f>
        <v>24.733047024888336</v>
      </c>
      <c r="I4" s="41">
        <f>'Charges statutaires'!I4/1976</f>
        <v>27.681460545120274</v>
      </c>
      <c r="J4" s="41">
        <f>'Charges statutaires'!J4/1976</f>
        <v>23.577417129066536</v>
      </c>
      <c r="K4" s="41">
        <f>'Charges statutaires'!K4/1976</f>
        <v>27.203063312355422</v>
      </c>
      <c r="L4" s="41">
        <f>'Charges statutaires'!L4/1976</f>
        <v>24.654310636081412</v>
      </c>
      <c r="M4" s="41">
        <f>'Charges statutaires'!M4/1976</f>
        <v>27.455017321140456</v>
      </c>
      <c r="N4" s="41">
        <f>'Charges statutaires'!N4/1976</f>
        <v>27.698557032884718</v>
      </c>
      <c r="O4" s="41">
        <f>'Charges statutaires'!O4/1976</f>
        <v>30.499263717943762</v>
      </c>
      <c r="P4" s="41">
        <f>'Charges statutaires'!P4/1976</f>
        <v>31.523262966929281</v>
      </c>
      <c r="Q4" s="41">
        <f>'Charges statutaires'!Q4/1976</f>
        <v>27.710100815221391</v>
      </c>
      <c r="R4" s="41">
        <f>'Charges statutaires'!R4/1976</f>
        <v>34.415662353460036</v>
      </c>
      <c r="S4" s="41">
        <f>'Charges statutaires'!S4/1976</f>
        <v>33.061581556161926</v>
      </c>
      <c r="T4" s="41">
        <f>'Charges statutaires'!T4/1976</f>
        <v>40.402124184831393</v>
      </c>
      <c r="U4" s="41">
        <f>'Charges statutaires'!U4/1976</f>
        <v>36.105827952965242</v>
      </c>
      <c r="V4" s="41">
        <f>'Charges statutaires'!V4/1976</f>
        <v>43.446370581634696</v>
      </c>
      <c r="W4" s="41">
        <f>'Charges statutaires'!W4/1976</f>
        <v>41.862022986882387</v>
      </c>
      <c r="X4" s="41">
        <f>'Charges statutaires'!X4/1976</f>
        <v>42.767990714571049</v>
      </c>
      <c r="Y4" s="41">
        <f>'Charges statutaires'!Y4/1976</f>
        <v>45.549567355272572</v>
      </c>
      <c r="Z4" s="41">
        <f>'Charges statutaires'!Z4/1976</f>
        <v>51.672557549047767</v>
      </c>
      <c r="AA4" s="41">
        <f>'Charges statutaires'!AA4/1976</f>
        <v>59.587598180736364</v>
      </c>
      <c r="AB4" s="41">
        <f>'Charges statutaires'!AB4/1976</f>
        <v>58.218564045137157</v>
      </c>
      <c r="AC4" s="41">
        <f>'Charges statutaires'!AC4/1976</f>
        <v>59.124543949811404</v>
      </c>
      <c r="AD4" s="41">
        <f>'Charges statutaires'!AD4/1976</f>
        <v>69.487158684529845</v>
      </c>
      <c r="AE4" s="41">
        <f>'Charges statutaires'!AE4/1976</f>
        <v>65.913846617933316</v>
      </c>
      <c r="AF4" s="41">
        <f>'Charges statutaires'!AF4/1976</f>
        <v>76.276461352651751</v>
      </c>
      <c r="AG4" s="3"/>
      <c r="AH4" s="3"/>
      <c r="AI4" s="3"/>
      <c r="AJ4" s="3"/>
    </row>
    <row r="5" spans="1:36" ht="19.5" customHeight="1">
      <c r="A5" s="51">
        <v>3</v>
      </c>
      <c r="B5" s="41">
        <f>'Charges statutaires'!B5/1976</f>
        <v>17.83442564337351</v>
      </c>
      <c r="C5" s="41">
        <f>'Charges statutaires'!C5/1976</f>
        <v>20.597310611198672</v>
      </c>
      <c r="D5" s="41">
        <f>'Charges statutaires'!D5/1976</f>
        <v>22.026178758125859</v>
      </c>
      <c r="E5" s="41">
        <f>'Charges statutaires'!E5/1976</f>
        <v>23.826019899453581</v>
      </c>
      <c r="F5" s="41">
        <f>'Charges statutaires'!F5/1976</f>
        <v>18.898730714652711</v>
      </c>
      <c r="G5" s="41">
        <f>'Charges statutaires'!G5/1976</f>
        <v>22.411994369471127</v>
      </c>
      <c r="H5" s="41">
        <f>'Charges statutaires'!H5/1976</f>
        <v>25.058550026620132</v>
      </c>
      <c r="I5" s="41">
        <f>'Charges statutaires'!I5/1976</f>
        <v>28.00696354685207</v>
      </c>
      <c r="J5" s="41">
        <f>'Charges statutaires'!J5/1976</f>
        <v>23.486805611950579</v>
      </c>
      <c r="K5" s="41">
        <f>'Charges statutaires'!K5/1976</f>
        <v>27.510142534893763</v>
      </c>
      <c r="L5" s="41">
        <f>'Charges statutaires'!L5/1976</f>
        <v>24.961389858619757</v>
      </c>
      <c r="M5" s="41">
        <f>'Charges statutaires'!M5/1976</f>
        <v>27.762096543678801</v>
      </c>
      <c r="N5" s="41">
        <f>'Charges statutaires'!N5/1976</f>
        <v>28.005636255423063</v>
      </c>
      <c r="O5" s="41">
        <f>'Charges statutaires'!O5/1976</f>
        <v>30.806342940482104</v>
      </c>
      <c r="P5" s="41">
        <f>'Charges statutaires'!P5/1976</f>
        <v>31.830342189467626</v>
      </c>
      <c r="Q5" s="41">
        <f>'Charges statutaires'!Q5/1976</f>
        <v>28.469457636440008</v>
      </c>
      <c r="R5" s="41">
        <f>'Charges statutaires'!R5/1976</f>
        <v>35.175019174678653</v>
      </c>
      <c r="S5" s="41">
        <f>'Charges statutaires'!S5/1976</f>
        <v>33.82093837738055</v>
      </c>
      <c r="T5" s="41">
        <f>'Charges statutaires'!T5/1976</f>
        <v>41.16148100605001</v>
      </c>
      <c r="U5" s="41">
        <f>'Charges statutaires'!U5/1976</f>
        <v>36.865184774183852</v>
      </c>
      <c r="V5" s="41">
        <f>'Charges statutaires'!V5/1976</f>
        <v>44.205727402853306</v>
      </c>
      <c r="W5" s="41">
        <f>'Charges statutaires'!W5/1976</f>
        <v>42.621379808101004</v>
      </c>
      <c r="X5" s="41">
        <f>'Charges statutaires'!X5/1976</f>
        <v>43.527347535789666</v>
      </c>
      <c r="Y5" s="41">
        <f>'Charges statutaires'!Y5/1976</f>
        <v>46.308924176491189</v>
      </c>
      <c r="Z5" s="41">
        <f>'Charges statutaires'!Z5/1976</f>
        <v>52.431914370266377</v>
      </c>
      <c r="AA5" s="41">
        <f>'Charges statutaires'!AA5/1976</f>
        <v>60.346955001954974</v>
      </c>
      <c r="AB5" s="41">
        <f>'Charges statutaires'!AB5/1976</f>
        <v>58.977920866355767</v>
      </c>
      <c r="AC5" s="41">
        <f>'Charges statutaires'!AC5/1976</f>
        <v>59.883900771030021</v>
      </c>
      <c r="AD5" s="41">
        <f>'Charges statutaires'!AD5/1976</f>
        <v>70.246515505748462</v>
      </c>
      <c r="AE5" s="41">
        <f>'Charges statutaires'!AE5/1976</f>
        <v>66.673203439151919</v>
      </c>
      <c r="AF5" s="41">
        <f>'Charges statutaires'!AF5/1976</f>
        <v>77.035818173870368</v>
      </c>
      <c r="AG5" s="3"/>
      <c r="AH5" s="3"/>
      <c r="AI5" s="3"/>
      <c r="AJ5" s="3"/>
    </row>
    <row r="6" spans="1:36" ht="19.5" customHeight="1">
      <c r="A6" s="51">
        <v>4</v>
      </c>
      <c r="B6" s="41">
        <f>'Charges statutaires'!B6/1976</f>
        <v>17.83442564337351</v>
      </c>
      <c r="C6" s="41">
        <f>'Charges statutaires'!C6/1976</f>
        <v>20.597310611198672</v>
      </c>
      <c r="D6" s="41">
        <f>'Charges statutaires'!D6/1976</f>
        <v>22.026178758125859</v>
      </c>
      <c r="E6" s="41">
        <f>'Charges statutaires'!E6/1976</f>
        <v>23.826019899453581</v>
      </c>
      <c r="F6" s="41">
        <f>'Charges statutaires'!F6/1976</f>
        <v>18.898730714652711</v>
      </c>
      <c r="G6" s="41">
        <f>'Charges statutaires'!G6/1976</f>
        <v>22.411994369471127</v>
      </c>
      <c r="H6" s="41">
        <f>'Charges statutaires'!H6/1976</f>
        <v>25.058550026620132</v>
      </c>
      <c r="I6" s="41">
        <f>'Charges statutaires'!I6/1976</f>
        <v>28.00696354685207</v>
      </c>
      <c r="J6" s="41">
        <f>'Charges statutaires'!J6/1976</f>
        <v>23.486805611950579</v>
      </c>
      <c r="K6" s="41">
        <f>'Charges statutaires'!K6/1976</f>
        <v>27.510142534893763</v>
      </c>
      <c r="L6" s="41">
        <f>'Charges statutaires'!L6/1976</f>
        <v>24.961389858619757</v>
      </c>
      <c r="M6" s="41">
        <f>'Charges statutaires'!M6/1976</f>
        <v>27.762096543678801</v>
      </c>
      <c r="N6" s="41">
        <f>'Charges statutaires'!N6/1976</f>
        <v>28.005636255423063</v>
      </c>
      <c r="O6" s="41">
        <f>'Charges statutaires'!O6/1976</f>
        <v>30.806342940482104</v>
      </c>
      <c r="P6" s="41">
        <f>'Charges statutaires'!P6/1976</f>
        <v>31.830342189467626</v>
      </c>
      <c r="Q6" s="41">
        <f>'Charges statutaires'!Q6/1976</f>
        <v>28.469457636440008</v>
      </c>
      <c r="R6" s="41">
        <f>'Charges statutaires'!R6/1976</f>
        <v>35.175019174678653</v>
      </c>
      <c r="S6" s="41">
        <f>'Charges statutaires'!S6/1976</f>
        <v>33.82093837738055</v>
      </c>
      <c r="T6" s="41">
        <f>'Charges statutaires'!T6/1976</f>
        <v>41.16148100605001</v>
      </c>
      <c r="U6" s="41">
        <f>'Charges statutaires'!U6/1976</f>
        <v>36.865184774183852</v>
      </c>
      <c r="V6" s="41">
        <f>'Charges statutaires'!V6/1976</f>
        <v>44.205727402853306</v>
      </c>
      <c r="W6" s="41">
        <f>'Charges statutaires'!W6/1976</f>
        <v>42.621379808101004</v>
      </c>
      <c r="X6" s="41">
        <f>'Charges statutaires'!X6/1976</f>
        <v>43.527347535789666</v>
      </c>
      <c r="Y6" s="41">
        <f>'Charges statutaires'!Y6/1976</f>
        <v>46.308924176491189</v>
      </c>
      <c r="Z6" s="41">
        <f>'Charges statutaires'!Z6/1976</f>
        <v>52.431914370266377</v>
      </c>
      <c r="AA6" s="41">
        <f>'Charges statutaires'!AA6/1976</f>
        <v>60.346955001954974</v>
      </c>
      <c r="AB6" s="41">
        <f>'Charges statutaires'!AB6/1976</f>
        <v>58.977920866355767</v>
      </c>
      <c r="AC6" s="41">
        <f>'Charges statutaires'!AC6/1976</f>
        <v>59.883900771030021</v>
      </c>
      <c r="AD6" s="41">
        <f>'Charges statutaires'!AD6/1976</f>
        <v>70.246515505748462</v>
      </c>
      <c r="AE6" s="41">
        <f>'Charges statutaires'!AE6/1976</f>
        <v>66.673203439151919</v>
      </c>
      <c r="AF6" s="41">
        <f>'Charges statutaires'!AF6/1976</f>
        <v>77.035818173870368</v>
      </c>
      <c r="AG6" s="3"/>
      <c r="AH6" s="3"/>
      <c r="AI6" s="3"/>
      <c r="AJ6" s="3"/>
    </row>
    <row r="7" spans="1:36" ht="19.5" customHeight="1">
      <c r="A7" s="51">
        <v>5</v>
      </c>
      <c r="B7" s="41">
        <f>'Charges statutaires'!B7/1976</f>
        <v>17.905259168534332</v>
      </c>
      <c r="C7" s="41">
        <f>'Charges statutaires'!C7/1976</f>
        <v>20.83435998962495</v>
      </c>
      <c r="D7" s="41">
        <f>'Charges statutaires'!D7/1976</f>
        <v>22.263228136552137</v>
      </c>
      <c r="E7" s="41">
        <f>'Charges statutaires'!E7/1976</f>
        <v>24.063069277879858</v>
      </c>
      <c r="F7" s="41">
        <f>'Charges statutaires'!F7/1976</f>
        <v>19.224233716384507</v>
      </c>
      <c r="G7" s="41">
        <f>'Charges statutaires'!G7/1976</f>
        <v>22.737497371202927</v>
      </c>
      <c r="H7" s="41">
        <f>'Charges statutaires'!H7/1976</f>
        <v>25.384053028351932</v>
      </c>
      <c r="I7" s="41">
        <f>'Charges statutaires'!I7/1976</f>
        <v>28.33246654858387</v>
      </c>
      <c r="J7" s="41">
        <f>'Charges statutaires'!J7/1976</f>
        <v>23.843092033246855</v>
      </c>
      <c r="K7" s="41">
        <f>'Charges statutaires'!K7/1976</f>
        <v>27.866428956190038</v>
      </c>
      <c r="L7" s="41">
        <f>'Charges statutaires'!L7/1976</f>
        <v>25.317676279916029</v>
      </c>
      <c r="M7" s="41">
        <f>'Charges statutaires'!M7/1976</f>
        <v>28.118382964975069</v>
      </c>
      <c r="N7" s="41">
        <f>'Charges statutaires'!N7/1976</f>
        <v>28.361922676719338</v>
      </c>
      <c r="O7" s="41">
        <f>'Charges statutaires'!O7/1976</f>
        <v>31.162629361778379</v>
      </c>
      <c r="P7" s="41">
        <f>'Charges statutaires'!P7/1976</f>
        <v>32.186628610763897</v>
      </c>
      <c r="Q7" s="41">
        <f>'Charges statutaires'!Q7/1976</f>
        <v>29.635623192156245</v>
      </c>
      <c r="R7" s="41">
        <f>'Charges statutaires'!R7/1976</f>
        <v>36.341184730394893</v>
      </c>
      <c r="S7" s="41">
        <f>'Charges statutaires'!S7/1976</f>
        <v>35.203233250284228</v>
      </c>
      <c r="T7" s="41">
        <f>'Charges statutaires'!T7/1976</f>
        <v>42.327646561766251</v>
      </c>
      <c r="U7" s="41">
        <f>'Charges statutaires'!U7/1976</f>
        <v>38.247479647087538</v>
      </c>
      <c r="V7" s="41">
        <f>'Charges statutaires'!V7/1976</f>
        <v>45.371892958569546</v>
      </c>
      <c r="W7" s="41">
        <f>'Charges statutaires'!W7/1976</f>
        <v>44.156118363571018</v>
      </c>
      <c r="X7" s="41">
        <f>'Charges statutaires'!X7/1976</f>
        <v>45.062086091259665</v>
      </c>
      <c r="Y7" s="41">
        <f>'Charges statutaires'!Y7/1976</f>
        <v>47.843662731961203</v>
      </c>
      <c r="Z7" s="41">
        <f>'Charges statutaires'!Z7/1976</f>
        <v>53.966652925736391</v>
      </c>
      <c r="AA7" s="41">
        <f>'Charges statutaires'!AA7/1976</f>
        <v>61.881693557424988</v>
      </c>
      <c r="AB7" s="41">
        <f>'Charges statutaires'!AB7/1976</f>
        <v>60.936308927390513</v>
      </c>
      <c r="AC7" s="41">
        <f>'Charges statutaires'!AC7/1976</f>
        <v>61.842288832064753</v>
      </c>
      <c r="AD7" s="41">
        <f>'Charges statutaires'!AD7/1976</f>
        <v>72.204903566783202</v>
      </c>
      <c r="AE7" s="41">
        <f>'Charges statutaires'!AE7/1976</f>
        <v>68.631591500186659</v>
      </c>
      <c r="AF7" s="41">
        <f>'Charges statutaires'!AF7/1976</f>
        <v>78.994206234905121</v>
      </c>
      <c r="AG7" s="3"/>
      <c r="AH7" s="3"/>
      <c r="AI7" s="3"/>
      <c r="AJ7" s="3"/>
    </row>
    <row r="8" spans="1:36" ht="19.5" customHeight="1">
      <c r="A8" s="52">
        <v>6</v>
      </c>
      <c r="B8" s="45">
        <f>'Charges statutaires'!B8/1976</f>
        <v>18.210146533666975</v>
      </c>
      <c r="C8" s="45">
        <f>'Charges statutaires'!C8/1976</f>
        <v>21.139247354757593</v>
      </c>
      <c r="D8" s="45">
        <f>'Charges statutaires'!D8/1976</f>
        <v>22.568115501684783</v>
      </c>
      <c r="E8" s="45">
        <f>'Charges statutaires'!E8/1976</f>
        <v>24.367956643012501</v>
      </c>
      <c r="F8" s="45">
        <f>'Charges statutaires'!F8/1976</f>
        <v>19.52912108151715</v>
      </c>
      <c r="G8" s="45">
        <f>'Charges statutaires'!G8/1976</f>
        <v>23.04238473633557</v>
      </c>
      <c r="H8" s="45">
        <f>'Charges statutaires'!H8/1976</f>
        <v>25.688940393484579</v>
      </c>
      <c r="I8" s="45">
        <f>'Charges statutaires'!I8/1976</f>
        <v>28.637353913716517</v>
      </c>
      <c r="J8" s="45">
        <f>'Charges statutaires'!J8/1976</f>
        <v>24.147979398379498</v>
      </c>
      <c r="K8" s="45">
        <f>'Charges statutaires'!K8/1976</f>
        <v>28.171316321322685</v>
      </c>
      <c r="L8" s="45">
        <f>'Charges statutaires'!L8/1976</f>
        <v>25.622563645048675</v>
      </c>
      <c r="M8" s="45">
        <f>'Charges statutaires'!M8/1976</f>
        <v>28.423270330107716</v>
      </c>
      <c r="N8" s="45">
        <f>'Charges statutaires'!N8/1976</f>
        <v>28.666810041851985</v>
      </c>
      <c r="O8" s="45">
        <f>'Charges statutaires'!O8/1976</f>
        <v>31.467516726911022</v>
      </c>
      <c r="P8" s="45">
        <f>'Charges statutaires'!P8/1976</f>
        <v>32.49151597589654</v>
      </c>
      <c r="Q8" s="45">
        <f>'Charges statutaires'!Q8/1976</f>
        <v>29.940510557288892</v>
      </c>
      <c r="R8" s="45">
        <f>'Charges statutaires'!R8/1976</f>
        <v>36.646072095527543</v>
      </c>
      <c r="S8" s="45">
        <f>'Charges statutaires'!S8/1976</f>
        <v>35.508120615416878</v>
      </c>
      <c r="T8" s="45">
        <f>'Charges statutaires'!T8/1976</f>
        <v>42.632533926898894</v>
      </c>
      <c r="U8" s="45">
        <f>'Charges statutaires'!U8/1976</f>
        <v>38.552367012220181</v>
      </c>
      <c r="V8" s="45">
        <f>'Charges statutaires'!V8/1976</f>
        <v>45.676780323702189</v>
      </c>
      <c r="W8" s="45">
        <f>'Charges statutaires'!W8/1976</f>
        <v>44.461005728703661</v>
      </c>
      <c r="X8" s="45">
        <f>'Charges statutaires'!X8/1976</f>
        <v>45.366973456392309</v>
      </c>
      <c r="Y8" s="45">
        <f>'Charges statutaires'!Y8/1976</f>
        <v>48.148550097093846</v>
      </c>
      <c r="Z8" s="45">
        <f>'Charges statutaires'!Z8/1976</f>
        <v>54.271540290869034</v>
      </c>
      <c r="AA8" s="45">
        <f>'Charges statutaires'!AA8/1976</f>
        <v>62.186580922557631</v>
      </c>
      <c r="AB8" s="45">
        <f>'Charges statutaires'!AB8/1976</f>
        <v>61.241196292523156</v>
      </c>
      <c r="AC8" s="45">
        <f>'Charges statutaires'!AC8/1976</f>
        <v>62.147176197197396</v>
      </c>
      <c r="AD8" s="45">
        <f>'Charges statutaires'!AD8/1976</f>
        <v>72.509790931915845</v>
      </c>
      <c r="AE8" s="45">
        <f>'Charges statutaires'!AE8/1976</f>
        <v>68.936478865319302</v>
      </c>
      <c r="AF8" s="45">
        <f>'Charges statutaires'!AF8/1976</f>
        <v>79.299093600037764</v>
      </c>
      <c r="AG8" s="3"/>
      <c r="AH8" s="3"/>
      <c r="AI8" s="3"/>
      <c r="AJ8" s="3"/>
    </row>
    <row r="9" spans="1:36" ht="19.5" customHeight="1">
      <c r="A9" s="51">
        <v>7</v>
      </c>
      <c r="B9" s="41">
        <f>'Charges statutaires'!B9/1976</f>
        <v>18.280980058827794</v>
      </c>
      <c r="C9" s="41">
        <f>'Charges statutaires'!C9/1976</f>
        <v>20.978617042029079</v>
      </c>
      <c r="D9" s="41">
        <f>'Charges statutaires'!D9/1976</f>
        <v>22.805164880111061</v>
      </c>
      <c r="E9" s="41">
        <f>'Charges statutaires'!E9/1976</f>
        <v>24.605006021438783</v>
      </c>
      <c r="F9" s="41">
        <f>'Charges statutaires'!F9/1976</f>
        <v>19.963035785931908</v>
      </c>
      <c r="G9" s="41">
        <f>'Charges statutaires'!G9/1976</f>
        <v>23.078608701096027</v>
      </c>
      <c r="H9" s="41">
        <f>'Charges statutaires'!H9/1976</f>
        <v>26.122855097899333</v>
      </c>
      <c r="I9" s="41">
        <f>'Charges statutaires'!I9/1976</f>
        <v>29.071268618131271</v>
      </c>
      <c r="J9" s="41">
        <f>'Charges statutaires'!J9/1976</f>
        <v>24.622918367237578</v>
      </c>
      <c r="K9" s="41">
        <f>'Charges statutaires'!K9/1976</f>
        <v>28.646255290180758</v>
      </c>
      <c r="L9" s="41">
        <f>'Charges statutaires'!L9/1976</f>
        <v>26.097502613906752</v>
      </c>
      <c r="M9" s="41">
        <f>'Charges statutaires'!M9/1976</f>
        <v>28.898209298965792</v>
      </c>
      <c r="N9" s="41">
        <f>'Charges statutaires'!N9/1976</f>
        <v>29.141749010710058</v>
      </c>
      <c r="O9" s="41">
        <f>'Charges statutaires'!O9/1976</f>
        <v>31.942455695769102</v>
      </c>
      <c r="P9" s="41">
        <f>'Charges statutaires'!P9/1976</f>
        <v>32.966454944754616</v>
      </c>
      <c r="Q9" s="41">
        <f>'Charges statutaires'!Q9/1976</f>
        <v>31.106676113005129</v>
      </c>
      <c r="R9" s="41">
        <f>'Charges statutaires'!R9/1976</f>
        <v>37.812237651243777</v>
      </c>
      <c r="S9" s="41">
        <f>'Charges statutaires'!S9/1976</f>
        <v>36.890415488320556</v>
      </c>
      <c r="T9" s="41">
        <f>'Charges statutaires'!T9/1976</f>
        <v>43.798699482615127</v>
      </c>
      <c r="U9" s="41">
        <f>'Charges statutaires'!U9/1976</f>
        <v>39.934661885123866</v>
      </c>
      <c r="V9" s="41">
        <f>'Charges statutaires'!V9/1976</f>
        <v>46.842945879418423</v>
      </c>
      <c r="W9" s="41">
        <f>'Charges statutaires'!W9/1976</f>
        <v>45.995744284173661</v>
      </c>
      <c r="X9" s="41">
        <f>'Charges statutaires'!X9/1976</f>
        <v>46.901712011862323</v>
      </c>
      <c r="Y9" s="41">
        <f>'Charges statutaires'!Y9/1976</f>
        <v>49.683288652563846</v>
      </c>
      <c r="Z9" s="41">
        <f>'Charges statutaires'!Z9/1976</f>
        <v>55.806278846339033</v>
      </c>
      <c r="AA9" s="41">
        <f>'Charges statutaires'!AA9/1976</f>
        <v>63.721319478027631</v>
      </c>
      <c r="AB9" s="41">
        <f>'Charges statutaires'!AB9/1976</f>
        <v>63.199584353557889</v>
      </c>
      <c r="AC9" s="41">
        <f>'Charges statutaires'!AC9/1976</f>
        <v>64.105564258232135</v>
      </c>
      <c r="AD9" s="41">
        <f>'Charges statutaires'!AD9/1976</f>
        <v>74.468178992950584</v>
      </c>
      <c r="AE9" s="41">
        <f>'Charges statutaires'!AE9/1976</f>
        <v>70.894866926354027</v>
      </c>
      <c r="AF9" s="41">
        <f>'Charges statutaires'!AF9/1976</f>
        <v>81.257481661072504</v>
      </c>
      <c r="AG9" s="3"/>
      <c r="AH9" s="3"/>
      <c r="AI9" s="3"/>
      <c r="AJ9" s="3"/>
    </row>
    <row r="10" spans="1:36" ht="19.5" customHeight="1">
      <c r="A10" s="51">
        <v>8</v>
      </c>
      <c r="B10" s="41">
        <f>'Charges statutaires'!B10/1976</f>
        <v>18.280980058827794</v>
      </c>
      <c r="C10" s="41">
        <f>'Charges statutaires'!C10/1976</f>
        <v>20.978617042029079</v>
      </c>
      <c r="D10" s="41">
        <f>'Charges statutaires'!D10/1976</f>
        <v>22.805164880111061</v>
      </c>
      <c r="E10" s="41">
        <f>'Charges statutaires'!E10/1976</f>
        <v>24.605006021438783</v>
      </c>
      <c r="F10" s="41">
        <f>'Charges statutaires'!F10/1976</f>
        <v>19.963035785931908</v>
      </c>
      <c r="G10" s="41">
        <f>'Charges statutaires'!G10/1976</f>
        <v>23.078608701096027</v>
      </c>
      <c r="H10" s="41">
        <f>'Charges statutaires'!H10/1976</f>
        <v>26.122855097899333</v>
      </c>
      <c r="I10" s="41">
        <f>'Charges statutaires'!I10/1976</f>
        <v>29.071268618131271</v>
      </c>
      <c r="J10" s="41">
        <f>'Charges statutaires'!J10/1976</f>
        <v>24.622918367237578</v>
      </c>
      <c r="K10" s="41">
        <f>'Charges statutaires'!K10/1976</f>
        <v>28.646255290180758</v>
      </c>
      <c r="L10" s="41">
        <f>'Charges statutaires'!L10/1976</f>
        <v>26.097502613906752</v>
      </c>
      <c r="M10" s="41">
        <f>'Charges statutaires'!M10/1976</f>
        <v>28.898209298965792</v>
      </c>
      <c r="N10" s="41">
        <f>'Charges statutaires'!N10/1976</f>
        <v>29.141749010710058</v>
      </c>
      <c r="O10" s="41">
        <f>'Charges statutaires'!O10/1976</f>
        <v>31.942455695769102</v>
      </c>
      <c r="P10" s="41">
        <f>'Charges statutaires'!P10/1976</f>
        <v>32.966454944754616</v>
      </c>
      <c r="Q10" s="41">
        <f>'Charges statutaires'!Q10/1976</f>
        <v>31.106676113005129</v>
      </c>
      <c r="R10" s="41">
        <f>'Charges statutaires'!R10/1976</f>
        <v>37.812237651243777</v>
      </c>
      <c r="S10" s="41">
        <f>'Charges statutaires'!S10/1976</f>
        <v>36.890415488320556</v>
      </c>
      <c r="T10" s="41">
        <f>'Charges statutaires'!T10/1976</f>
        <v>43.798699482615127</v>
      </c>
      <c r="U10" s="41">
        <f>'Charges statutaires'!U10/1976</f>
        <v>39.934661885123866</v>
      </c>
      <c r="V10" s="41">
        <f>'Charges statutaires'!V10/1976</f>
        <v>46.842945879418423</v>
      </c>
      <c r="W10" s="41">
        <f>'Charges statutaires'!W10/1976</f>
        <v>45.995744284173661</v>
      </c>
      <c r="X10" s="41">
        <f>'Charges statutaires'!X10/1976</f>
        <v>46.901712011862323</v>
      </c>
      <c r="Y10" s="41">
        <f>'Charges statutaires'!Y10/1976</f>
        <v>49.683288652563846</v>
      </c>
      <c r="Z10" s="41">
        <f>'Charges statutaires'!Z10/1976</f>
        <v>55.806278846339033</v>
      </c>
      <c r="AA10" s="41">
        <f>'Charges statutaires'!AA10/1976</f>
        <v>63.721319478027631</v>
      </c>
      <c r="AB10" s="41">
        <f>'Charges statutaires'!AB10/1976</f>
        <v>63.199584353557889</v>
      </c>
      <c r="AC10" s="41">
        <f>'Charges statutaires'!AC10/1976</f>
        <v>64.105564258232135</v>
      </c>
      <c r="AD10" s="41">
        <f>'Charges statutaires'!AD10/1976</f>
        <v>74.468178992950584</v>
      </c>
      <c r="AE10" s="41">
        <f>'Charges statutaires'!AE10/1976</f>
        <v>70.894866926354027</v>
      </c>
      <c r="AF10" s="41">
        <f>'Charges statutaires'!AF10/1976</f>
        <v>81.257481661072504</v>
      </c>
      <c r="AG10" s="3"/>
      <c r="AH10" s="3"/>
      <c r="AI10" s="3"/>
      <c r="AJ10" s="3"/>
    </row>
    <row r="11" spans="1:36" ht="19.5" customHeight="1">
      <c r="A11" s="51">
        <v>9</v>
      </c>
      <c r="B11" s="41">
        <f>'Charges statutaires'!B11/1976</f>
        <v>18.354529051774563</v>
      </c>
      <c r="C11" s="41">
        <f>'Charges statutaires'!C11/1976</f>
        <v>21.215666420455353</v>
      </c>
      <c r="D11" s="41">
        <f>'Charges statutaires'!D11/1976</f>
        <v>23.042214258537339</v>
      </c>
      <c r="E11" s="41">
        <f>'Charges statutaires'!E11/1976</f>
        <v>24.84205539986506</v>
      </c>
      <c r="F11" s="41">
        <f>'Charges statutaires'!F11/1976</f>
        <v>20.830816486819067</v>
      </c>
      <c r="G11" s="41">
        <f>'Charges statutaires'!G11/1976</f>
        <v>23.946389401983186</v>
      </c>
      <c r="H11" s="41">
        <f>'Charges statutaires'!H11/1976</f>
        <v>26.990635798786496</v>
      </c>
      <c r="I11" s="41">
        <f>'Charges statutaires'!I11/1976</f>
        <v>29.939049319018434</v>
      </c>
      <c r="J11" s="41">
        <f>'Charges statutaires'!J11/1976</f>
        <v>25.44158928525151</v>
      </c>
      <c r="K11" s="41">
        <f>'Charges statutaires'!K11/1976</f>
        <v>29.464926208194694</v>
      </c>
      <c r="L11" s="41">
        <f>'Charges statutaires'!L11/1976</f>
        <v>26.916173531920688</v>
      </c>
      <c r="M11" s="41">
        <f>'Charges statutaires'!M11/1976</f>
        <v>29.716880216979728</v>
      </c>
      <c r="N11" s="41">
        <f>'Charges statutaires'!N11/1976</f>
        <v>29.96041992872399</v>
      </c>
      <c r="O11" s="41">
        <f>'Charges statutaires'!O11/1976</f>
        <v>32.761126613783034</v>
      </c>
      <c r="P11" s="41">
        <f>'Charges statutaires'!P11/1976</f>
        <v>33.78512586276856</v>
      </c>
      <c r="Q11" s="41">
        <f>'Charges statutaires'!Q11/1976</f>
        <v>32.272841668721362</v>
      </c>
      <c r="R11" s="41">
        <f>'Charges statutaires'!R11/1976</f>
        <v>38.97840320696001</v>
      </c>
      <c r="S11" s="41">
        <f>'Charges statutaires'!S11/1976</f>
        <v>38.272710361224249</v>
      </c>
      <c r="T11" s="41">
        <f>'Charges statutaires'!T11/1976</f>
        <v>44.964865038331361</v>
      </c>
      <c r="U11" s="41">
        <f>'Charges statutaires'!U11/1976</f>
        <v>41.316956758027551</v>
      </c>
      <c r="V11" s="41">
        <f>'Charges statutaires'!V11/1976</f>
        <v>48.009111435134656</v>
      </c>
      <c r="W11" s="41">
        <f>'Charges statutaires'!W11/1976</f>
        <v>47.530482839643668</v>
      </c>
      <c r="X11" s="41">
        <f>'Charges statutaires'!X11/1976</f>
        <v>48.436450567332322</v>
      </c>
      <c r="Y11" s="41">
        <f>'Charges statutaires'!Y11/1976</f>
        <v>51.218027208033853</v>
      </c>
      <c r="Z11" s="41">
        <f>'Charges statutaires'!Z11/1976</f>
        <v>57.341017401809047</v>
      </c>
      <c r="AA11" s="41">
        <f>'Charges statutaires'!AA11/1976</f>
        <v>65.256058033497638</v>
      </c>
      <c r="AB11" s="41">
        <f>'Charges statutaires'!AB11/1976</f>
        <v>65.157972414592635</v>
      </c>
      <c r="AC11" s="41">
        <f>'Charges statutaires'!AC11/1976</f>
        <v>66.063952319266875</v>
      </c>
      <c r="AD11" s="41">
        <f>'Charges statutaires'!AD11/1976</f>
        <v>76.426567053985323</v>
      </c>
      <c r="AE11" s="41">
        <f>'Charges statutaires'!AE11/1976</f>
        <v>72.85325498738878</v>
      </c>
      <c r="AF11" s="41">
        <f>'Charges statutaires'!AF11/1976</f>
        <v>83.215869722107229</v>
      </c>
      <c r="AG11" s="3"/>
      <c r="AH11" s="3"/>
      <c r="AI11" s="3"/>
      <c r="AJ11" s="3"/>
    </row>
    <row r="12" spans="1:36" ht="19.5" customHeight="1">
      <c r="A12" s="51">
        <v>10</v>
      </c>
      <c r="B12" s="41">
        <f>'Charges statutaires'!B12/1976</f>
        <v>18.354529051774563</v>
      </c>
      <c r="C12" s="41">
        <f>'Charges statutaires'!C12/1976</f>
        <v>21.215666420455353</v>
      </c>
      <c r="D12" s="41">
        <f>'Charges statutaires'!D12/1976</f>
        <v>23.042214258537339</v>
      </c>
      <c r="E12" s="41">
        <f>'Charges statutaires'!E12/1976</f>
        <v>24.84205539986506</v>
      </c>
      <c r="F12" s="41">
        <f>'Charges statutaires'!F12/1976</f>
        <v>20.830816486819067</v>
      </c>
      <c r="G12" s="41">
        <f>'Charges statutaires'!G12/1976</f>
        <v>23.946389401983186</v>
      </c>
      <c r="H12" s="41">
        <f>'Charges statutaires'!H12/1976</f>
        <v>26.990635798786496</v>
      </c>
      <c r="I12" s="41">
        <f>'Charges statutaires'!I12/1976</f>
        <v>29.939049319018434</v>
      </c>
      <c r="J12" s="41">
        <f>'Charges statutaires'!J12/1976</f>
        <v>25.44158928525151</v>
      </c>
      <c r="K12" s="41">
        <f>'Charges statutaires'!K12/1976</f>
        <v>29.464926208194694</v>
      </c>
      <c r="L12" s="41">
        <f>'Charges statutaires'!L12/1976</f>
        <v>26.916173531920688</v>
      </c>
      <c r="M12" s="41">
        <f>'Charges statutaires'!M12/1976</f>
        <v>29.716880216979728</v>
      </c>
      <c r="N12" s="41">
        <f>'Charges statutaires'!N12/1976</f>
        <v>29.96041992872399</v>
      </c>
      <c r="O12" s="41">
        <f>'Charges statutaires'!O12/1976</f>
        <v>32.761126613783034</v>
      </c>
      <c r="P12" s="41">
        <f>'Charges statutaires'!P12/1976</f>
        <v>33.78512586276856</v>
      </c>
      <c r="Q12" s="41">
        <f>'Charges statutaires'!Q12/1976</f>
        <v>32.272841668721362</v>
      </c>
      <c r="R12" s="41">
        <f>'Charges statutaires'!R12/1976</f>
        <v>38.97840320696001</v>
      </c>
      <c r="S12" s="41">
        <f>'Charges statutaires'!S12/1976</f>
        <v>38.272710361224249</v>
      </c>
      <c r="T12" s="41">
        <f>'Charges statutaires'!T12/1976</f>
        <v>44.964865038331361</v>
      </c>
      <c r="U12" s="41">
        <f>'Charges statutaires'!U12/1976</f>
        <v>41.316956758027551</v>
      </c>
      <c r="V12" s="41">
        <f>'Charges statutaires'!V12/1976</f>
        <v>48.009111435134656</v>
      </c>
      <c r="W12" s="41">
        <f>'Charges statutaires'!W12/1976</f>
        <v>47.530482839643668</v>
      </c>
      <c r="X12" s="41">
        <f>'Charges statutaires'!X12/1976</f>
        <v>48.436450567332322</v>
      </c>
      <c r="Y12" s="41">
        <f>'Charges statutaires'!Y12/1976</f>
        <v>51.218027208033853</v>
      </c>
      <c r="Z12" s="41">
        <f>'Charges statutaires'!Z12/1976</f>
        <v>57.341017401809047</v>
      </c>
      <c r="AA12" s="41">
        <f>'Charges statutaires'!AA12/1976</f>
        <v>65.256058033497638</v>
      </c>
      <c r="AB12" s="41">
        <f>'Charges statutaires'!AB12/1976</f>
        <v>65.157972414592635</v>
      </c>
      <c r="AC12" s="41">
        <f>'Charges statutaires'!AC12/1976</f>
        <v>66.063952319266875</v>
      </c>
      <c r="AD12" s="41">
        <f>'Charges statutaires'!AD12/1976</f>
        <v>76.426567053985323</v>
      </c>
      <c r="AE12" s="41">
        <f>'Charges statutaires'!AE12/1976</f>
        <v>72.85325498738878</v>
      </c>
      <c r="AF12" s="41">
        <f>'Charges statutaires'!AF12/1976</f>
        <v>83.215869722107229</v>
      </c>
      <c r="AG12" s="3"/>
      <c r="AH12" s="3"/>
      <c r="AI12" s="3"/>
      <c r="AJ12" s="3"/>
    </row>
    <row r="13" spans="1:36" ht="19.5" customHeight="1">
      <c r="A13" s="51">
        <v>11</v>
      </c>
      <c r="B13" s="41">
        <f>'Charges statutaires'!B13/1976</f>
        <v>18.591578430200844</v>
      </c>
      <c r="C13" s="41">
        <f>'Charges statutaires'!C13/1976</f>
        <v>21.452715798881631</v>
      </c>
      <c r="D13" s="41">
        <f>'Charges statutaires'!D13/1976</f>
        <v>23.279263636963616</v>
      </c>
      <c r="E13" s="41">
        <f>'Charges statutaires'!E13/1976</f>
        <v>25.079104778291338</v>
      </c>
      <c r="F13" s="41">
        <f>'Charges statutaires'!F13/1976</f>
        <v>21.300917496551435</v>
      </c>
      <c r="G13" s="41">
        <f>'Charges statutaires'!G13/1976</f>
        <v>24.814170102870353</v>
      </c>
      <c r="H13" s="41">
        <f>'Charges statutaires'!H13/1976</f>
        <v>27.858416499673659</v>
      </c>
      <c r="I13" s="41">
        <f>'Charges statutaires'!I13/1976</f>
        <v>30.806830019905593</v>
      </c>
      <c r="J13" s="41">
        <f>'Charges statutaires'!J13/1976</f>
        <v>26.260260203265439</v>
      </c>
      <c r="K13" s="41">
        <f>'Charges statutaires'!K13/1976</f>
        <v>30.283597126208626</v>
      </c>
      <c r="L13" s="41">
        <f>'Charges statutaires'!L13/1976</f>
        <v>27.73484444993462</v>
      </c>
      <c r="M13" s="41">
        <f>'Charges statutaires'!M13/1976</f>
        <v>30.535551134993661</v>
      </c>
      <c r="N13" s="41">
        <f>'Charges statutaires'!N13/1976</f>
        <v>30.779090846737926</v>
      </c>
      <c r="O13" s="41">
        <f>'Charges statutaires'!O13/1976</f>
        <v>33.57979753179697</v>
      </c>
      <c r="P13" s="41">
        <f>'Charges statutaires'!P13/1976</f>
        <v>34.603796780782488</v>
      </c>
      <c r="Q13" s="41">
        <f>'Charges statutaires'!Q13/1976</f>
        <v>33.439007224437603</v>
      </c>
      <c r="R13" s="41">
        <f>'Charges statutaires'!R13/1976</f>
        <v>40.144568762676251</v>
      </c>
      <c r="S13" s="41">
        <f>'Charges statutaires'!S13/1976</f>
        <v>39.655005234127927</v>
      </c>
      <c r="T13" s="41">
        <f>'Charges statutaires'!T13/1976</f>
        <v>46.131030594047601</v>
      </c>
      <c r="U13" s="41">
        <f>'Charges statutaires'!U13/1976</f>
        <v>42.699251630931229</v>
      </c>
      <c r="V13" s="41">
        <f>'Charges statutaires'!V13/1976</f>
        <v>49.175276990850897</v>
      </c>
      <c r="W13" s="41">
        <f>'Charges statutaires'!W13/1976</f>
        <v>49.065221395113674</v>
      </c>
      <c r="X13" s="41">
        <f>'Charges statutaires'!X13/1976</f>
        <v>49.971189122802329</v>
      </c>
      <c r="Y13" s="41">
        <f>'Charges statutaires'!Y13/1976</f>
        <v>52.752765763503866</v>
      </c>
      <c r="Z13" s="41">
        <f>'Charges statutaires'!Z13/1976</f>
        <v>58.875755957279054</v>
      </c>
      <c r="AA13" s="41">
        <f>'Charges statutaires'!AA13/1976</f>
        <v>66.790796588967652</v>
      </c>
      <c r="AB13" s="41">
        <f>'Charges statutaires'!AB13/1976</f>
        <v>67.11636047562736</v>
      </c>
      <c r="AC13" s="41">
        <f>'Charges statutaires'!AC13/1976</f>
        <v>68.0223403803016</v>
      </c>
      <c r="AD13" s="41">
        <f>'Charges statutaires'!AD13/1976</f>
        <v>78.384955115020063</v>
      </c>
      <c r="AE13" s="41">
        <f>'Charges statutaires'!AE13/1976</f>
        <v>74.81164304842352</v>
      </c>
      <c r="AF13" s="41">
        <f>'Charges statutaires'!AF13/1976</f>
        <v>85.174257783141968</v>
      </c>
      <c r="AG13" s="3"/>
      <c r="AH13" s="3"/>
      <c r="AI13" s="3"/>
      <c r="AJ13" s="3"/>
    </row>
    <row r="14" spans="1:36" ht="19.5" customHeight="1">
      <c r="A14" s="51">
        <v>12</v>
      </c>
      <c r="B14" s="41">
        <f>'Charges statutaires'!B14/1976</f>
        <v>18.896465795333487</v>
      </c>
      <c r="C14" s="41">
        <f>'Charges statutaires'!C14/1976</f>
        <v>21.757603164014277</v>
      </c>
      <c r="D14" s="41">
        <f>'Charges statutaires'!D14/1976</f>
        <v>23.584151002096263</v>
      </c>
      <c r="E14" s="41">
        <f>'Charges statutaires'!E14/1976</f>
        <v>25.383992143423985</v>
      </c>
      <c r="F14" s="41">
        <f>'Charges statutaires'!F14/1976</f>
        <v>21.605804861684081</v>
      </c>
      <c r="G14" s="41">
        <f>'Charges statutaires'!G14/1976</f>
        <v>25.119057468003</v>
      </c>
      <c r="H14" s="41">
        <f>'Charges statutaires'!H14/1976</f>
        <v>28.163303864806306</v>
      </c>
      <c r="I14" s="41">
        <f>'Charges statutaires'!I14/1976</f>
        <v>31.11171738503824</v>
      </c>
      <c r="J14" s="41">
        <f>'Charges statutaires'!J14/1976</f>
        <v>26.565147568398082</v>
      </c>
      <c r="K14" s="41">
        <f>'Charges statutaires'!K14/1976</f>
        <v>30.588484491341269</v>
      </c>
      <c r="L14" s="41">
        <f>'Charges statutaires'!L14/1976</f>
        <v>28.039731815067267</v>
      </c>
      <c r="M14" s="41">
        <f>'Charges statutaires'!M14/1976</f>
        <v>30.840438500126304</v>
      </c>
      <c r="N14" s="41">
        <f>'Charges statutaires'!N14/1976</f>
        <v>31.083978211870573</v>
      </c>
      <c r="O14" s="41">
        <f>'Charges statutaires'!O14/1976</f>
        <v>33.88468489692962</v>
      </c>
      <c r="P14" s="41">
        <f>'Charges statutaires'!P14/1976</f>
        <v>34.908684145915132</v>
      </c>
      <c r="Q14" s="41">
        <f>'Charges statutaires'!Q14/1976</f>
        <v>33.743894589570253</v>
      </c>
      <c r="R14" s="41">
        <f>'Charges statutaires'!R14/1976</f>
        <v>40.449456127808894</v>
      </c>
      <c r="S14" s="41">
        <f>'Charges statutaires'!S14/1976</f>
        <v>39.95989259926057</v>
      </c>
      <c r="T14" s="41">
        <f>'Charges statutaires'!T14/1976</f>
        <v>46.435917959180244</v>
      </c>
      <c r="U14" s="41">
        <f>'Charges statutaires'!U14/1976</f>
        <v>43.004138996063872</v>
      </c>
      <c r="V14" s="41">
        <f>'Charges statutaires'!V14/1976</f>
        <v>49.48016435598354</v>
      </c>
      <c r="W14" s="41">
        <f>'Charges statutaires'!W14/1976</f>
        <v>49.370108760246318</v>
      </c>
      <c r="X14" s="41">
        <f>'Charges statutaires'!X14/1976</f>
        <v>50.276076487934972</v>
      </c>
      <c r="Y14" s="41">
        <f>'Charges statutaires'!Y14/1976</f>
        <v>53.057653128636503</v>
      </c>
      <c r="Z14" s="41">
        <f>'Charges statutaires'!Z14/1976</f>
        <v>59.180643322411697</v>
      </c>
      <c r="AA14" s="41">
        <f>'Charges statutaires'!AA14/1976</f>
        <v>67.095683954100281</v>
      </c>
      <c r="AB14" s="41">
        <f>'Charges statutaires'!AB14/1976</f>
        <v>67.421247840760003</v>
      </c>
      <c r="AC14" s="41">
        <f>'Charges statutaires'!AC14/1976</f>
        <v>68.327227745434243</v>
      </c>
      <c r="AD14" s="41">
        <f>'Charges statutaires'!AD14/1976</f>
        <v>78.689842480152706</v>
      </c>
      <c r="AE14" s="41">
        <f>'Charges statutaires'!AE14/1976</f>
        <v>75.116530413556163</v>
      </c>
      <c r="AF14" s="41">
        <f>'Charges statutaires'!AF14/1976</f>
        <v>85.479145148274597</v>
      </c>
      <c r="AG14" s="3"/>
      <c r="AH14" s="3"/>
      <c r="AI14" s="3"/>
      <c r="AJ14" s="3"/>
    </row>
    <row r="15" spans="1:36" ht="19.5" customHeight="1">
      <c r="A15" s="51">
        <v>13</v>
      </c>
      <c r="B15" s="41">
        <f>'Charges statutaires'!B15/1976</f>
        <v>19.133515173759768</v>
      </c>
      <c r="C15" s="41">
        <f>'Charges statutaires'!C15/1976</f>
        <v>21.994652542440555</v>
      </c>
      <c r="D15" s="41">
        <f>'Charges statutaires'!D15/1976</f>
        <v>23.42350964086824</v>
      </c>
      <c r="E15" s="41">
        <f>'Charges statutaires'!E15/1976</f>
        <v>25.621041521850263</v>
      </c>
      <c r="F15" s="41">
        <f>'Charges statutaires'!F15/1976</f>
        <v>22.365161682902698</v>
      </c>
      <c r="G15" s="41">
        <f>'Charges statutaires'!G15/1976</f>
        <v>25.878414289221613</v>
      </c>
      <c r="H15" s="41">
        <f>'Charges statutaires'!H15/1976</f>
        <v>28.922660686024919</v>
      </c>
      <c r="I15" s="41">
        <f>'Charges statutaires'!I15/1976</f>
        <v>31.871074206256854</v>
      </c>
      <c r="J15" s="41">
        <f>'Charges statutaires'!J15/1976</f>
        <v>27.28151963049384</v>
      </c>
      <c r="K15" s="41">
        <f>'Charges statutaires'!K15/1976</f>
        <v>31.30485655343702</v>
      </c>
      <c r="L15" s="41">
        <f>'Charges statutaires'!L15/1976</f>
        <v>28.756103877163017</v>
      </c>
      <c r="M15" s="41">
        <f>'Charges statutaires'!M15/1976</f>
        <v>31.556810562222061</v>
      </c>
      <c r="N15" s="41">
        <f>'Charges statutaires'!N15/1976</f>
        <v>31.800350273966323</v>
      </c>
      <c r="O15" s="41">
        <f>'Charges statutaires'!O15/1976</f>
        <v>34.601056959025371</v>
      </c>
      <c r="P15" s="41">
        <f>'Charges statutaires'!P15/1976</f>
        <v>35.625056208010889</v>
      </c>
      <c r="Q15" s="41">
        <f>'Charges statutaires'!Q15/1976</f>
        <v>34.910060145286486</v>
      </c>
      <c r="R15" s="41">
        <f>'Charges statutaires'!R15/1976</f>
        <v>41.615621683525127</v>
      </c>
      <c r="S15" s="41">
        <f>'Charges statutaires'!S15/1976</f>
        <v>41.342187472164255</v>
      </c>
      <c r="T15" s="41">
        <f>'Charges statutaires'!T15/1976</f>
        <v>47.602083514896478</v>
      </c>
      <c r="U15" s="41">
        <f>'Charges statutaires'!U15/1976</f>
        <v>44.386433868967551</v>
      </c>
      <c r="V15" s="41">
        <f>'Charges statutaires'!V15/1976</f>
        <v>50.646329911699773</v>
      </c>
      <c r="W15" s="41">
        <f>'Charges statutaires'!W15/1976</f>
        <v>50.904847315716324</v>
      </c>
      <c r="X15" s="41">
        <f>'Charges statutaires'!X15/1976</f>
        <v>51.810815043404979</v>
      </c>
      <c r="Y15" s="41">
        <f>'Charges statutaires'!Y15/1976</f>
        <v>54.592391684106509</v>
      </c>
      <c r="Z15" s="41">
        <f>'Charges statutaires'!Z15/1976</f>
        <v>60.715381877881697</v>
      </c>
      <c r="AA15" s="41">
        <f>'Charges statutaires'!AA15/1976</f>
        <v>68.630422509570295</v>
      </c>
      <c r="AB15" s="41">
        <f>'Charges statutaires'!AB15/1976</f>
        <v>69.379635901794728</v>
      </c>
      <c r="AC15" s="41">
        <f>'Charges statutaires'!AC15/1976</f>
        <v>70.285615806468982</v>
      </c>
      <c r="AD15" s="41">
        <f>'Charges statutaires'!AD15/1976</f>
        <v>80.648230541187431</v>
      </c>
      <c r="AE15" s="41">
        <f>'Charges statutaires'!AE15/1976</f>
        <v>77.074918474590902</v>
      </c>
      <c r="AF15" s="41">
        <f>'Charges statutaires'!AF15/1976</f>
        <v>87.43753320930935</v>
      </c>
      <c r="AG15" s="3"/>
      <c r="AH15" s="3"/>
      <c r="AI15" s="3"/>
      <c r="AJ15" s="3"/>
    </row>
    <row r="16" spans="1:36" ht="19.5" customHeight="1">
      <c r="A16" s="51">
        <v>14</v>
      </c>
      <c r="B16" s="41">
        <f>'Charges statutaires'!B16/1976</f>
        <v>19.133515173759768</v>
      </c>
      <c r="C16" s="41">
        <f>'Charges statutaires'!C16/1976</f>
        <v>21.994652542440555</v>
      </c>
      <c r="D16" s="41">
        <f>'Charges statutaires'!D16/1976</f>
        <v>23.42350964086824</v>
      </c>
      <c r="E16" s="41">
        <f>'Charges statutaires'!E16/1976</f>
        <v>25.621041521850263</v>
      </c>
      <c r="F16" s="41">
        <f>'Charges statutaires'!F16/1976</f>
        <v>22.365161682902698</v>
      </c>
      <c r="G16" s="41">
        <f>'Charges statutaires'!G16/1976</f>
        <v>25.878414289221613</v>
      </c>
      <c r="H16" s="41">
        <f>'Charges statutaires'!H16/1976</f>
        <v>28.922660686024919</v>
      </c>
      <c r="I16" s="41">
        <f>'Charges statutaires'!I16/1976</f>
        <v>31.871074206256854</v>
      </c>
      <c r="J16" s="41">
        <f>'Charges statutaires'!J16/1976</f>
        <v>27.28151963049384</v>
      </c>
      <c r="K16" s="41">
        <f>'Charges statutaires'!K16/1976</f>
        <v>31.30485655343702</v>
      </c>
      <c r="L16" s="41">
        <f>'Charges statutaires'!L16/1976</f>
        <v>28.756103877163017</v>
      </c>
      <c r="M16" s="41">
        <f>'Charges statutaires'!M16/1976</f>
        <v>31.556810562222061</v>
      </c>
      <c r="N16" s="41">
        <f>'Charges statutaires'!N16/1976</f>
        <v>31.800350273966323</v>
      </c>
      <c r="O16" s="41">
        <f>'Charges statutaires'!O16/1976</f>
        <v>34.601056959025371</v>
      </c>
      <c r="P16" s="41">
        <f>'Charges statutaires'!P16/1976</f>
        <v>35.625056208010889</v>
      </c>
      <c r="Q16" s="41">
        <f>'Charges statutaires'!Q16/1976</f>
        <v>34.910060145286486</v>
      </c>
      <c r="R16" s="41">
        <f>'Charges statutaires'!R16/1976</f>
        <v>41.615621683525127</v>
      </c>
      <c r="S16" s="41">
        <f>'Charges statutaires'!S16/1976</f>
        <v>41.342187472164255</v>
      </c>
      <c r="T16" s="41">
        <f>'Charges statutaires'!T16/1976</f>
        <v>47.602083514896478</v>
      </c>
      <c r="U16" s="41">
        <f>'Charges statutaires'!U16/1976</f>
        <v>44.386433868967551</v>
      </c>
      <c r="V16" s="41">
        <f>'Charges statutaires'!V16/1976</f>
        <v>50.646329911699773</v>
      </c>
      <c r="W16" s="41">
        <f>'Charges statutaires'!W16/1976</f>
        <v>50.904847315716324</v>
      </c>
      <c r="X16" s="41">
        <f>'Charges statutaires'!X16/1976</f>
        <v>51.810815043404979</v>
      </c>
      <c r="Y16" s="41">
        <f>'Charges statutaires'!Y16/1976</f>
        <v>54.592391684106509</v>
      </c>
      <c r="Z16" s="41">
        <f>'Charges statutaires'!Z16/1976</f>
        <v>60.715381877881697</v>
      </c>
      <c r="AA16" s="41">
        <f>'Charges statutaires'!AA16/1976</f>
        <v>68.630422509570295</v>
      </c>
      <c r="AB16" s="41">
        <f>'Charges statutaires'!AB16/1976</f>
        <v>69.379635901794728</v>
      </c>
      <c r="AC16" s="41">
        <f>'Charges statutaires'!AC16/1976</f>
        <v>70.285615806468982</v>
      </c>
      <c r="AD16" s="41">
        <f>'Charges statutaires'!AD16/1976</f>
        <v>80.648230541187431</v>
      </c>
      <c r="AE16" s="41">
        <f>'Charges statutaires'!AE16/1976</f>
        <v>77.074918474590902</v>
      </c>
      <c r="AF16" s="41">
        <f>'Charges statutaires'!AF16/1976</f>
        <v>87.43753320930935</v>
      </c>
      <c r="AG16" s="3"/>
      <c r="AH16" s="3"/>
      <c r="AI16" s="3"/>
      <c r="AJ16" s="3"/>
    </row>
    <row r="17" spans="1:36" ht="19.5" customHeight="1">
      <c r="A17" s="51">
        <v>15</v>
      </c>
      <c r="B17" s="41">
        <f>'Charges statutaires'!B17/1976</f>
        <v>19.458372795255443</v>
      </c>
      <c r="C17" s="41">
        <f>'Charges statutaires'!C17/1976</f>
        <v>22.319510163936226</v>
      </c>
      <c r="D17" s="41">
        <f>'Charges statutaires'!D17/1976</f>
        <v>23.74836726236391</v>
      </c>
      <c r="E17" s="41">
        <f>'Charges statutaires'!E17/1976</f>
        <v>25.945899143345933</v>
      </c>
      <c r="F17" s="41">
        <f>'Charges statutaires'!F17/1976</f>
        <v>23.124518504121312</v>
      </c>
      <c r="G17" s="41">
        <f>'Charges statutaires'!G17/1976</f>
        <v>26.63777111044023</v>
      </c>
      <c r="H17" s="41">
        <f>'Charges statutaires'!H17/1976</f>
        <v>29.682017507243536</v>
      </c>
      <c r="I17" s="41">
        <f>'Charges statutaires'!I17/1976</f>
        <v>32.630431027475474</v>
      </c>
      <c r="J17" s="41">
        <f>'Charges statutaires'!J17/1976</f>
        <v>27.99789169258959</v>
      </c>
      <c r="K17" s="41">
        <f>'Charges statutaires'!K17/1976</f>
        <v>32.021228615532777</v>
      </c>
      <c r="L17" s="41">
        <f>'Charges statutaires'!L17/1976</f>
        <v>29.472475939258771</v>
      </c>
      <c r="M17" s="41">
        <f>'Charges statutaires'!M17/1976</f>
        <v>32.273182624317812</v>
      </c>
      <c r="N17" s="41">
        <f>'Charges statutaires'!N17/1976</f>
        <v>32.516722336062081</v>
      </c>
      <c r="O17" s="41">
        <f>'Charges statutaires'!O17/1976</f>
        <v>35.317429021121121</v>
      </c>
      <c r="P17" s="41">
        <f>'Charges statutaires'!P17/1976</f>
        <v>36.341428270106647</v>
      </c>
      <c r="Q17" s="41">
        <f>'Charges statutaires'!Q17/1976</f>
        <v>36.07622570100272</v>
      </c>
      <c r="R17" s="41">
        <f>'Charges statutaires'!R17/1976</f>
        <v>42.781787239241361</v>
      </c>
      <c r="S17" s="41">
        <f>'Charges statutaires'!S17/1976</f>
        <v>42.724482345067941</v>
      </c>
      <c r="T17" s="41">
        <f>'Charges statutaires'!T17/1976</f>
        <v>48.768249070612718</v>
      </c>
      <c r="U17" s="41">
        <f>'Charges statutaires'!U17/1976</f>
        <v>45.768728741871236</v>
      </c>
      <c r="V17" s="41">
        <f>'Charges statutaires'!V17/1976</f>
        <v>51.812495467416007</v>
      </c>
      <c r="W17" s="41">
        <f>'Charges statutaires'!W17/1976</f>
        <v>52.439585871186331</v>
      </c>
      <c r="X17" s="41">
        <f>'Charges statutaires'!X17/1976</f>
        <v>53.345553598874986</v>
      </c>
      <c r="Y17" s="41">
        <f>'Charges statutaires'!Y17/1976</f>
        <v>56.127130239576516</v>
      </c>
      <c r="Z17" s="41">
        <f>'Charges statutaires'!Z17/1976</f>
        <v>62.250120433351711</v>
      </c>
      <c r="AA17" s="41">
        <f>'Charges statutaires'!AA17/1976</f>
        <v>70.165161065040294</v>
      </c>
      <c r="AB17" s="41">
        <f>'Charges statutaires'!AB17/1976</f>
        <v>71.338023962829467</v>
      </c>
      <c r="AC17" s="41">
        <f>'Charges statutaires'!AC17/1976</f>
        <v>72.244003867503721</v>
      </c>
      <c r="AD17" s="41">
        <f>'Charges statutaires'!AD17/1976</f>
        <v>82.606618602222156</v>
      </c>
      <c r="AE17" s="41">
        <f>'Charges statutaires'!AE17/1976</f>
        <v>79.033306535625627</v>
      </c>
      <c r="AF17" s="41">
        <f>'Charges statutaires'!AF17/1976</f>
        <v>89.39592127034409</v>
      </c>
      <c r="AG17" s="3"/>
      <c r="AH17" s="3"/>
      <c r="AI17" s="3"/>
      <c r="AJ17" s="3"/>
    </row>
    <row r="18" spans="1:36" ht="19.5" customHeight="1">
      <c r="A18" s="51">
        <v>16</v>
      </c>
      <c r="B18" s="41">
        <f>'Charges statutaires'!B18/1976</f>
        <v>19.458372795255443</v>
      </c>
      <c r="C18" s="41">
        <f>'Charges statutaires'!C18/1976</f>
        <v>22.319510163936226</v>
      </c>
      <c r="D18" s="41">
        <f>'Charges statutaires'!D18/1976</f>
        <v>23.74836726236391</v>
      </c>
      <c r="E18" s="41">
        <f>'Charges statutaires'!E18/1976</f>
        <v>25.945899143345933</v>
      </c>
      <c r="F18" s="41">
        <f>'Charges statutaires'!F18/1976</f>
        <v>23.124518504121312</v>
      </c>
      <c r="G18" s="41">
        <f>'Charges statutaires'!G18/1976</f>
        <v>26.63777111044023</v>
      </c>
      <c r="H18" s="41">
        <f>'Charges statutaires'!H18/1976</f>
        <v>29.682017507243536</v>
      </c>
      <c r="I18" s="41">
        <f>'Charges statutaires'!I18/1976</f>
        <v>32.630431027475474</v>
      </c>
      <c r="J18" s="41">
        <f>'Charges statutaires'!J18/1976</f>
        <v>27.99789169258959</v>
      </c>
      <c r="K18" s="41">
        <f>'Charges statutaires'!K18/1976</f>
        <v>32.021228615532777</v>
      </c>
      <c r="L18" s="41">
        <f>'Charges statutaires'!L18/1976</f>
        <v>29.472475939258771</v>
      </c>
      <c r="M18" s="41">
        <f>'Charges statutaires'!M18/1976</f>
        <v>32.273182624317812</v>
      </c>
      <c r="N18" s="41">
        <f>'Charges statutaires'!N18/1976</f>
        <v>32.516722336062081</v>
      </c>
      <c r="O18" s="41">
        <f>'Charges statutaires'!O18/1976</f>
        <v>35.317429021121121</v>
      </c>
      <c r="P18" s="41">
        <f>'Charges statutaires'!P18/1976</f>
        <v>36.341428270106647</v>
      </c>
      <c r="Q18" s="41">
        <f>'Charges statutaires'!Q18/1976</f>
        <v>36.07622570100272</v>
      </c>
      <c r="R18" s="41">
        <f>'Charges statutaires'!R18/1976</f>
        <v>42.781787239241361</v>
      </c>
      <c r="S18" s="41">
        <f>'Charges statutaires'!S18/1976</f>
        <v>42.724482345067941</v>
      </c>
      <c r="T18" s="41">
        <f>'Charges statutaires'!T18/1976</f>
        <v>48.768249070612718</v>
      </c>
      <c r="U18" s="41">
        <f>'Charges statutaires'!U18/1976</f>
        <v>45.768728741871236</v>
      </c>
      <c r="V18" s="41">
        <f>'Charges statutaires'!V18/1976</f>
        <v>51.812495467416007</v>
      </c>
      <c r="W18" s="41">
        <f>'Charges statutaires'!W18/1976</f>
        <v>52.439585871186331</v>
      </c>
      <c r="X18" s="41">
        <f>'Charges statutaires'!X18/1976</f>
        <v>53.345553598874986</v>
      </c>
      <c r="Y18" s="41">
        <f>'Charges statutaires'!Y18/1976</f>
        <v>56.127130239576516</v>
      </c>
      <c r="Z18" s="41">
        <f>'Charges statutaires'!Z18/1976</f>
        <v>62.250120433351711</v>
      </c>
      <c r="AA18" s="41">
        <f>'Charges statutaires'!AA18/1976</f>
        <v>70.165161065040294</v>
      </c>
      <c r="AB18" s="41">
        <f>'Charges statutaires'!AB18/1976</f>
        <v>71.338023962829467</v>
      </c>
      <c r="AC18" s="41">
        <f>'Charges statutaires'!AC18/1976</f>
        <v>72.244003867503721</v>
      </c>
      <c r="AD18" s="41">
        <f>'Charges statutaires'!AD18/1976</f>
        <v>82.606618602222156</v>
      </c>
      <c r="AE18" s="41">
        <f>'Charges statutaires'!AE18/1976</f>
        <v>79.033306535625627</v>
      </c>
      <c r="AF18" s="41">
        <f>'Charges statutaires'!AF18/1976</f>
        <v>89.39592127034409</v>
      </c>
      <c r="AG18" s="3"/>
      <c r="AH18" s="3"/>
      <c r="AI18" s="3"/>
      <c r="AJ18" s="3"/>
    </row>
    <row r="19" spans="1:36" ht="19.5" customHeight="1">
      <c r="A19" s="51">
        <v>17</v>
      </c>
      <c r="B19" s="41">
        <f>'Charges statutaires'!B19/1976</f>
        <v>19.783230416751113</v>
      </c>
      <c r="C19" s="41">
        <f>'Charges statutaires'!C19/1976</f>
        <v>22.6443677854319</v>
      </c>
      <c r="D19" s="41">
        <f>'Charges statutaires'!D19/1976</f>
        <v>24.073224883859584</v>
      </c>
      <c r="E19" s="41">
        <f>'Charges statutaires'!E19/1976</f>
        <v>26.270756764841604</v>
      </c>
      <c r="F19" s="41">
        <f>'Charges statutaires'!F19/1976</f>
        <v>23.486184585685624</v>
      </c>
      <c r="G19" s="41">
        <f>'Charges statutaires'!G19/1976</f>
        <v>27.397127931658844</v>
      </c>
      <c r="H19" s="41">
        <f>'Charges statutaires'!H19/1976</f>
        <v>30.44137432846215</v>
      </c>
      <c r="I19" s="41">
        <f>'Charges statutaires'!I19/1976</f>
        <v>33.389787848694084</v>
      </c>
      <c r="J19" s="41">
        <f>'Charges statutaires'!J19/1976</f>
        <v>28.714263754685348</v>
      </c>
      <c r="K19" s="41">
        <f>'Charges statutaires'!K19/1976</f>
        <v>32.737600677628535</v>
      </c>
      <c r="L19" s="41">
        <f>'Charges statutaires'!L19/1976</f>
        <v>30.188848001354526</v>
      </c>
      <c r="M19" s="41">
        <f>'Charges statutaires'!M19/1976</f>
        <v>32.98955468641357</v>
      </c>
      <c r="N19" s="41">
        <f>'Charges statutaires'!N19/1976</f>
        <v>33.233094398157832</v>
      </c>
      <c r="O19" s="41">
        <f>'Charges statutaires'!O19/1976</f>
        <v>36.033801083216879</v>
      </c>
      <c r="P19" s="41">
        <f>'Charges statutaires'!P19/1976</f>
        <v>37.05780033220239</v>
      </c>
      <c r="Q19" s="41">
        <f>'Charges statutaires'!Q19/1976</f>
        <v>37.24239125671896</v>
      </c>
      <c r="R19" s="41">
        <f>'Charges statutaires'!R19/1976</f>
        <v>43.947952794957601</v>
      </c>
      <c r="S19" s="41">
        <f>'Charges statutaires'!S19/1976</f>
        <v>44.106777217971619</v>
      </c>
      <c r="T19" s="41">
        <f>'Charges statutaires'!T19/1976</f>
        <v>49.934414626328952</v>
      </c>
      <c r="U19" s="41">
        <f>'Charges statutaires'!U19/1976</f>
        <v>47.151023614774921</v>
      </c>
      <c r="V19" s="41">
        <f>'Charges statutaires'!V19/1976</f>
        <v>52.978661023132247</v>
      </c>
      <c r="W19" s="41">
        <f>'Charges statutaires'!W19/1976</f>
        <v>53.974324426656338</v>
      </c>
      <c r="X19" s="41">
        <f>'Charges statutaires'!X19/1976</f>
        <v>54.880292154344993</v>
      </c>
      <c r="Y19" s="41">
        <f>'Charges statutaires'!Y19/1976</f>
        <v>57.661868795046523</v>
      </c>
      <c r="Z19" s="41">
        <f>'Charges statutaires'!Z19/1976</f>
        <v>63.784858988821711</v>
      </c>
      <c r="AA19" s="41">
        <f>'Charges statutaires'!AA19/1976</f>
        <v>71.699899620510308</v>
      </c>
      <c r="AB19" s="41">
        <f>'Charges statutaires'!AB19/1976</f>
        <v>73.296412023864207</v>
      </c>
      <c r="AC19" s="41">
        <f>'Charges statutaires'!AC19/1976</f>
        <v>74.202391928538461</v>
      </c>
      <c r="AD19" s="41">
        <f>'Charges statutaires'!AD19/1976</f>
        <v>84.565006663256909</v>
      </c>
      <c r="AE19" s="41">
        <f>'Charges statutaires'!AE19/1976</f>
        <v>80.991694596660366</v>
      </c>
      <c r="AF19" s="41">
        <f>'Charges statutaires'!AF19/1976</f>
        <v>91.354309331378815</v>
      </c>
      <c r="AG19" s="3"/>
      <c r="AH19" s="3"/>
      <c r="AI19" s="3"/>
      <c r="AJ19" s="3"/>
    </row>
    <row r="20" spans="1:36" ht="19.5" customHeight="1">
      <c r="A20" s="51">
        <v>18</v>
      </c>
      <c r="B20" s="41">
        <f>'Charges statutaires'!B20/1976</f>
        <v>20.08811778188376</v>
      </c>
      <c r="C20" s="41">
        <f>'Charges statutaires'!C20/1976</f>
        <v>22.949255150564547</v>
      </c>
      <c r="D20" s="41">
        <f>'Charges statutaires'!D20/1976</f>
        <v>24.378112248992228</v>
      </c>
      <c r="E20" s="41">
        <f>'Charges statutaires'!E20/1976</f>
        <v>26.575644129974251</v>
      </c>
      <c r="F20" s="41">
        <f>'Charges statutaires'!F20/1976</f>
        <v>23.791071950818271</v>
      </c>
      <c r="G20" s="41">
        <f>'Charges statutaires'!G20/1976</f>
        <v>27.70201529679149</v>
      </c>
      <c r="H20" s="41">
        <f>'Charges statutaires'!H20/1976</f>
        <v>30.746261693594796</v>
      </c>
      <c r="I20" s="41">
        <f>'Charges statutaires'!I20/1976</f>
        <v>33.694675213826734</v>
      </c>
      <c r="J20" s="41">
        <f>'Charges statutaires'!J20/1976</f>
        <v>29.019151119817987</v>
      </c>
      <c r="K20" s="41">
        <f>'Charges statutaires'!K20/1976</f>
        <v>33.042488042761178</v>
      </c>
      <c r="L20" s="41">
        <f>'Charges statutaires'!L20/1976</f>
        <v>30.493735366487172</v>
      </c>
      <c r="M20" s="41">
        <f>'Charges statutaires'!M20/1976</f>
        <v>33.294442051546213</v>
      </c>
      <c r="N20" s="41">
        <f>'Charges statutaires'!N20/1976</f>
        <v>33.537981763290482</v>
      </c>
      <c r="O20" s="41">
        <f>'Charges statutaires'!O20/1976</f>
        <v>36.338688448349522</v>
      </c>
      <c r="P20" s="41">
        <f>'Charges statutaires'!P20/1976</f>
        <v>37.362687697335041</v>
      </c>
      <c r="Q20" s="41">
        <f>'Charges statutaires'!Q20/1976</f>
        <v>37.547278621851611</v>
      </c>
      <c r="R20" s="41">
        <f>'Charges statutaires'!R20/1976</f>
        <v>44.252840160090244</v>
      </c>
      <c r="S20" s="41">
        <f>'Charges statutaires'!S20/1976</f>
        <v>44.411664583104262</v>
      </c>
      <c r="T20" s="41">
        <f>'Charges statutaires'!T20/1976</f>
        <v>50.239301991461595</v>
      </c>
      <c r="U20" s="41">
        <f>'Charges statutaires'!U20/1976</f>
        <v>47.455910979907557</v>
      </c>
      <c r="V20" s="41">
        <f>'Charges statutaires'!V20/1976</f>
        <v>53.28354838826489</v>
      </c>
      <c r="W20" s="41">
        <f>'Charges statutaires'!W20/1976</f>
        <v>54.279211791788981</v>
      </c>
      <c r="X20" s="41">
        <f>'Charges statutaires'!X20/1976</f>
        <v>55.185179519477629</v>
      </c>
      <c r="Y20" s="41">
        <f>'Charges statutaires'!Y20/1976</f>
        <v>57.966756160179166</v>
      </c>
      <c r="Z20" s="41">
        <f>'Charges statutaires'!Z20/1976</f>
        <v>64.089746353954354</v>
      </c>
      <c r="AA20" s="41">
        <f>'Charges statutaires'!AA20/1976</f>
        <v>72.004786985642951</v>
      </c>
      <c r="AB20" s="41">
        <f>'Charges statutaires'!AB20/1976</f>
        <v>73.60129938899685</v>
      </c>
      <c r="AC20" s="41">
        <f>'Charges statutaires'!AC20/1976</f>
        <v>74.50727929367109</v>
      </c>
      <c r="AD20" s="41">
        <f>'Charges statutaires'!AD20/1976</f>
        <v>84.869894028389538</v>
      </c>
      <c r="AE20" s="41">
        <f>'Charges statutaires'!AE20/1976</f>
        <v>81.296581961793024</v>
      </c>
      <c r="AF20" s="41">
        <f>'Charges statutaires'!AF20/1976</f>
        <v>91.659196696511472</v>
      </c>
      <c r="AG20" s="3"/>
      <c r="AH20" s="3"/>
      <c r="AI20" s="3"/>
      <c r="AJ20" s="3"/>
    </row>
    <row r="21" spans="1:36" ht="19.5" customHeight="1">
      <c r="A21" s="51">
        <v>19</v>
      </c>
      <c r="B21" s="41">
        <f>'Charges statutaires'!B21/1976</f>
        <v>20.412975403379438</v>
      </c>
      <c r="C21" s="41">
        <f>'Charges statutaires'!C21/1976</f>
        <v>23.274112772060221</v>
      </c>
      <c r="D21" s="41">
        <f>'Charges statutaires'!D21/1976</f>
        <v>24.702969870487905</v>
      </c>
      <c r="E21" s="41">
        <f>'Charges statutaires'!E21/1976</f>
        <v>26.900501751469928</v>
      </c>
      <c r="F21" s="41">
        <f>'Charges statutaires'!F21/1976</f>
        <v>24.550428772036888</v>
      </c>
      <c r="G21" s="41">
        <f>'Charges statutaires'!G21/1976</f>
        <v>28.461372118010104</v>
      </c>
      <c r="H21" s="41">
        <f>'Charges statutaires'!H21/1976</f>
        <v>31.505618514813413</v>
      </c>
      <c r="I21" s="41">
        <f>'Charges statutaires'!I21/1976</f>
        <v>34.454032035045351</v>
      </c>
      <c r="J21" s="41">
        <f>'Charges statutaires'!J21/1976</f>
        <v>29.735523181913749</v>
      </c>
      <c r="K21" s="41">
        <f>'Charges statutaires'!K21/1976</f>
        <v>33.758860104856936</v>
      </c>
      <c r="L21" s="41">
        <f>'Charges statutaires'!L21/1976</f>
        <v>31.210107428582923</v>
      </c>
      <c r="M21" s="41">
        <f>'Charges statutaires'!M21/1976</f>
        <v>34.010814113641963</v>
      </c>
      <c r="N21" s="41">
        <f>'Charges statutaires'!N21/1976</f>
        <v>34.254353825386239</v>
      </c>
      <c r="O21" s="41">
        <f>'Charges statutaires'!O21/1976</f>
        <v>37.055060510445273</v>
      </c>
      <c r="P21" s="41">
        <f>'Charges statutaires'!P21/1976</f>
        <v>38.079059759430791</v>
      </c>
      <c r="Q21" s="41">
        <f>'Charges statutaires'!Q21/1976</f>
        <v>38.713444177567844</v>
      </c>
      <c r="R21" s="41">
        <f>'Charges statutaires'!R21/1976</f>
        <v>45.419005715806477</v>
      </c>
      <c r="S21" s="41">
        <f>'Charges statutaires'!S21/1976</f>
        <v>45.79395945600794</v>
      </c>
      <c r="T21" s="41">
        <f>'Charges statutaires'!T21/1976</f>
        <v>51.405467547177828</v>
      </c>
      <c r="U21" s="41">
        <f>'Charges statutaires'!U21/1976</f>
        <v>48.838205852811235</v>
      </c>
      <c r="V21" s="41">
        <f>'Charges statutaires'!V21/1976</f>
        <v>54.449713943981124</v>
      </c>
      <c r="W21" s="41">
        <f>'Charges statutaires'!W21/1976</f>
        <v>55.813950347258988</v>
      </c>
      <c r="X21" s="41">
        <f>'Charges statutaires'!X21/1976</f>
        <v>56.719918074947643</v>
      </c>
      <c r="Y21" s="41">
        <f>'Charges statutaires'!Y21/1976</f>
        <v>59.501494715649173</v>
      </c>
      <c r="Z21" s="41">
        <f>'Charges statutaires'!Z21/1976</f>
        <v>65.624484909424368</v>
      </c>
      <c r="AA21" s="41">
        <f>'Charges statutaires'!AA21/1976</f>
        <v>73.539525541112951</v>
      </c>
      <c r="AB21" s="41">
        <f>'Charges statutaires'!AB21/1976</f>
        <v>75.559687450031589</v>
      </c>
      <c r="AC21" s="41">
        <f>'Charges statutaires'!AC21/1976</f>
        <v>76.465667354705829</v>
      </c>
      <c r="AD21" s="41">
        <f>'Charges statutaires'!AD21/1976</f>
        <v>86.828282089424278</v>
      </c>
      <c r="AE21" s="41">
        <f>'Charges statutaires'!AE21/1976</f>
        <v>83.254970022827763</v>
      </c>
      <c r="AF21" s="41">
        <f>'Charges statutaires'!AF21/1976</f>
        <v>93.617584757546211</v>
      </c>
      <c r="AG21" s="3"/>
      <c r="AH21" s="3"/>
      <c r="AI21" s="3"/>
      <c r="AJ21" s="3"/>
    </row>
    <row r="22" spans="1:36" ht="19.5" customHeight="1">
      <c r="A22" s="51">
        <v>20</v>
      </c>
      <c r="B22" s="41">
        <f>'Charges statutaires'!B22/1976</f>
        <v>20.412975403379438</v>
      </c>
      <c r="C22" s="41">
        <f>'Charges statutaires'!C22/1976</f>
        <v>23.274112772060221</v>
      </c>
      <c r="D22" s="41">
        <f>'Charges statutaires'!D22/1976</f>
        <v>24.702969870487905</v>
      </c>
      <c r="E22" s="41">
        <f>'Charges statutaires'!E22/1976</f>
        <v>26.900501751469928</v>
      </c>
      <c r="F22" s="41">
        <f>'Charges statutaires'!F22/1976</f>
        <v>24.550428772036888</v>
      </c>
      <c r="G22" s="41">
        <f>'Charges statutaires'!G22/1976</f>
        <v>28.461372118010104</v>
      </c>
      <c r="H22" s="41">
        <f>'Charges statutaires'!H22/1976</f>
        <v>31.505618514813413</v>
      </c>
      <c r="I22" s="41">
        <f>'Charges statutaires'!I22/1976</f>
        <v>34.454032035045351</v>
      </c>
      <c r="J22" s="41">
        <f>'Charges statutaires'!J22/1976</f>
        <v>29.735523181913749</v>
      </c>
      <c r="K22" s="41">
        <f>'Charges statutaires'!K22/1976</f>
        <v>33.758860104856936</v>
      </c>
      <c r="L22" s="41">
        <f>'Charges statutaires'!L22/1976</f>
        <v>31.210107428582923</v>
      </c>
      <c r="M22" s="41">
        <f>'Charges statutaires'!M22/1976</f>
        <v>34.010814113641963</v>
      </c>
      <c r="N22" s="41">
        <f>'Charges statutaires'!N22/1976</f>
        <v>34.254353825386239</v>
      </c>
      <c r="O22" s="41">
        <f>'Charges statutaires'!O22/1976</f>
        <v>37.055060510445273</v>
      </c>
      <c r="P22" s="41">
        <f>'Charges statutaires'!P22/1976</f>
        <v>38.079059759430791</v>
      </c>
      <c r="Q22" s="41">
        <f>'Charges statutaires'!Q22/1976</f>
        <v>38.713444177567844</v>
      </c>
      <c r="R22" s="41">
        <f>'Charges statutaires'!R22/1976</f>
        <v>45.419005715806477</v>
      </c>
      <c r="S22" s="41">
        <f>'Charges statutaires'!S22/1976</f>
        <v>45.79395945600794</v>
      </c>
      <c r="T22" s="41">
        <f>'Charges statutaires'!T22/1976</f>
        <v>51.405467547177828</v>
      </c>
      <c r="U22" s="41">
        <f>'Charges statutaires'!U22/1976</f>
        <v>48.838205852811235</v>
      </c>
      <c r="V22" s="41">
        <f>'Charges statutaires'!V22/1976</f>
        <v>54.449713943981124</v>
      </c>
      <c r="W22" s="41">
        <f>'Charges statutaires'!W22/1976</f>
        <v>55.813950347258988</v>
      </c>
      <c r="X22" s="41">
        <f>'Charges statutaires'!X22/1976</f>
        <v>56.719918074947643</v>
      </c>
      <c r="Y22" s="41">
        <f>'Charges statutaires'!Y22/1976</f>
        <v>59.501494715649173</v>
      </c>
      <c r="Z22" s="41">
        <f>'Charges statutaires'!Z22/1976</f>
        <v>65.624484909424368</v>
      </c>
      <c r="AA22" s="41">
        <f>'Charges statutaires'!AA22/1976</f>
        <v>73.539525541112951</v>
      </c>
      <c r="AB22" s="41">
        <f>'Charges statutaires'!AB22/1976</f>
        <v>75.559687450031589</v>
      </c>
      <c r="AC22" s="41">
        <f>'Charges statutaires'!AC22/1976</f>
        <v>76.465667354705829</v>
      </c>
      <c r="AD22" s="41">
        <f>'Charges statutaires'!AD22/1976</f>
        <v>86.828282089424278</v>
      </c>
      <c r="AE22" s="41">
        <f>'Charges statutaires'!AE22/1976</f>
        <v>83.254970022827763</v>
      </c>
      <c r="AF22" s="41">
        <f>'Charges statutaires'!AF22/1976</f>
        <v>93.617584757546211</v>
      </c>
      <c r="AG22" s="3"/>
      <c r="AH22" s="3"/>
      <c r="AI22" s="3"/>
      <c r="AJ22" s="3"/>
    </row>
    <row r="23" spans="1:36" ht="19.5" customHeight="1">
      <c r="A23" s="51">
        <v>21</v>
      </c>
      <c r="B23" s="41">
        <f>'Charges statutaires'!B23/1976</f>
        <v>20.737833024875112</v>
      </c>
      <c r="C23" s="41">
        <f>'Charges statutaires'!C23/1976</f>
        <v>23.598970393555891</v>
      </c>
      <c r="D23" s="41">
        <f>'Charges statutaires'!D23/1976</f>
        <v>25.027827491983576</v>
      </c>
      <c r="E23" s="41">
        <f>'Charges statutaires'!E23/1976</f>
        <v>27.225359372965599</v>
      </c>
      <c r="F23" s="41">
        <f>'Charges statutaires'!F23/1976</f>
        <v>25.309785593255501</v>
      </c>
      <c r="G23" s="41">
        <f>'Charges statutaires'!G23/1976</f>
        <v>29.220728939228721</v>
      </c>
      <c r="H23" s="41">
        <f>'Charges statutaires'!H23/1976</f>
        <v>32.264975336032023</v>
      </c>
      <c r="I23" s="41">
        <f>'Charges statutaires'!I23/1976</f>
        <v>35.213388856263961</v>
      </c>
      <c r="J23" s="41">
        <f>'Charges statutaires'!J23/1976</f>
        <v>30.451895244009499</v>
      </c>
      <c r="K23" s="41">
        <f>'Charges statutaires'!K23/1976</f>
        <v>34.475232166952694</v>
      </c>
      <c r="L23" s="41">
        <f>'Charges statutaires'!L23/1976</f>
        <v>31.926479490678677</v>
      </c>
      <c r="M23" s="41">
        <f>'Charges statutaires'!M23/1976</f>
        <v>34.727186175737721</v>
      </c>
      <c r="N23" s="41">
        <f>'Charges statutaires'!N23/1976</f>
        <v>34.970725887481983</v>
      </c>
      <c r="O23" s="41">
        <f>'Charges statutaires'!O23/1976</f>
        <v>37.77143257254103</v>
      </c>
      <c r="P23" s="41">
        <f>'Charges statutaires'!P23/1976</f>
        <v>38.795431821526549</v>
      </c>
      <c r="Q23" s="41">
        <f>'Charges statutaires'!Q23/1976</f>
        <v>39.879609733284084</v>
      </c>
      <c r="R23" s="41">
        <f>'Charges statutaires'!R23/1976</f>
        <v>46.585171271522718</v>
      </c>
      <c r="S23" s="41">
        <f>'Charges statutaires'!S23/1976</f>
        <v>47.176254328911625</v>
      </c>
      <c r="T23" s="41">
        <f>'Charges statutaires'!T23/1976</f>
        <v>52.571633102894069</v>
      </c>
      <c r="U23" s="41">
        <f>'Charges statutaires'!U23/1976</f>
        <v>50.220500725714928</v>
      </c>
      <c r="V23" s="41">
        <f>'Charges statutaires'!V23/1976</f>
        <v>55.615879499697364</v>
      </c>
      <c r="W23" s="41">
        <f>'Charges statutaires'!W23/1976</f>
        <v>57.348688902728988</v>
      </c>
      <c r="X23" s="41">
        <f>'Charges statutaires'!X23/1976</f>
        <v>58.254656630417649</v>
      </c>
      <c r="Y23" s="41">
        <f>'Charges statutaires'!Y23/1976</f>
        <v>61.03623327111918</v>
      </c>
      <c r="Z23" s="41">
        <f>'Charges statutaires'!Z23/1976</f>
        <v>67.159223464894367</v>
      </c>
      <c r="AA23" s="41">
        <f>'Charges statutaires'!AA23/1976</f>
        <v>75.074264096582951</v>
      </c>
      <c r="AB23" s="41">
        <f>'Charges statutaires'!AB23/1976</f>
        <v>77.518075511066328</v>
      </c>
      <c r="AC23" s="41">
        <f>'Charges statutaires'!AC23/1976</f>
        <v>78.424055415740568</v>
      </c>
      <c r="AD23" s="41">
        <f>'Charges statutaires'!AD23/1976</f>
        <v>88.786670150459045</v>
      </c>
      <c r="AE23" s="41">
        <f>'Charges statutaires'!AE23/1976</f>
        <v>85.213358083862502</v>
      </c>
      <c r="AF23" s="41">
        <f>'Charges statutaires'!AF23/1976</f>
        <v>95.575972818580979</v>
      </c>
      <c r="AG23" s="3"/>
      <c r="AH23" s="3"/>
      <c r="AI23" s="3"/>
      <c r="AJ23" s="3"/>
    </row>
    <row r="24" spans="1:36" ht="19.5" customHeight="1">
      <c r="A24" s="51">
        <v>22</v>
      </c>
      <c r="B24" s="41">
        <f>'Charges statutaires'!B24/1976</f>
        <v>20.737833024875112</v>
      </c>
      <c r="C24" s="41">
        <f>'Charges statutaires'!C24/1976</f>
        <v>23.598970393555891</v>
      </c>
      <c r="D24" s="41">
        <f>'Charges statutaires'!D24/1976</f>
        <v>25.027827491983576</v>
      </c>
      <c r="E24" s="41">
        <f>'Charges statutaires'!E24/1976</f>
        <v>27.225359372965599</v>
      </c>
      <c r="F24" s="41">
        <f>'Charges statutaires'!F24/1976</f>
        <v>25.309785593255501</v>
      </c>
      <c r="G24" s="41">
        <f>'Charges statutaires'!G24/1976</f>
        <v>29.220728939228721</v>
      </c>
      <c r="H24" s="41">
        <f>'Charges statutaires'!H24/1976</f>
        <v>32.264975336032023</v>
      </c>
      <c r="I24" s="41">
        <f>'Charges statutaires'!I24/1976</f>
        <v>35.213388856263961</v>
      </c>
      <c r="J24" s="41">
        <f>'Charges statutaires'!J24/1976</f>
        <v>30.451895244009499</v>
      </c>
      <c r="K24" s="41">
        <f>'Charges statutaires'!K24/1976</f>
        <v>34.475232166952694</v>
      </c>
      <c r="L24" s="41">
        <f>'Charges statutaires'!L24/1976</f>
        <v>31.926479490678677</v>
      </c>
      <c r="M24" s="41">
        <f>'Charges statutaires'!M24/1976</f>
        <v>34.727186175737721</v>
      </c>
      <c r="N24" s="41">
        <f>'Charges statutaires'!N24/1976</f>
        <v>34.970725887481983</v>
      </c>
      <c r="O24" s="41">
        <f>'Charges statutaires'!O24/1976</f>
        <v>37.77143257254103</v>
      </c>
      <c r="P24" s="41">
        <f>'Charges statutaires'!P24/1976</f>
        <v>38.795431821526549</v>
      </c>
      <c r="Q24" s="41">
        <f>'Charges statutaires'!Q24/1976</f>
        <v>39.879609733284084</v>
      </c>
      <c r="R24" s="41">
        <f>'Charges statutaires'!R24/1976</f>
        <v>46.585171271522718</v>
      </c>
      <c r="S24" s="41">
        <f>'Charges statutaires'!S24/1976</f>
        <v>47.176254328911625</v>
      </c>
      <c r="T24" s="41">
        <f>'Charges statutaires'!T24/1976</f>
        <v>52.571633102894069</v>
      </c>
      <c r="U24" s="41">
        <f>'Charges statutaires'!U24/1976</f>
        <v>50.220500725714928</v>
      </c>
      <c r="V24" s="41">
        <f>'Charges statutaires'!V24/1976</f>
        <v>55.615879499697364</v>
      </c>
      <c r="W24" s="41">
        <f>'Charges statutaires'!W24/1976</f>
        <v>57.348688902728988</v>
      </c>
      <c r="X24" s="41">
        <f>'Charges statutaires'!X24/1976</f>
        <v>58.254656630417649</v>
      </c>
      <c r="Y24" s="41">
        <f>'Charges statutaires'!Y24/1976</f>
        <v>61.03623327111918</v>
      </c>
      <c r="Z24" s="41">
        <f>'Charges statutaires'!Z24/1976</f>
        <v>67.159223464894367</v>
      </c>
      <c r="AA24" s="41">
        <f>'Charges statutaires'!AA24/1976</f>
        <v>75.074264096582951</v>
      </c>
      <c r="AB24" s="41">
        <f>'Charges statutaires'!AB24/1976</f>
        <v>77.518075511066328</v>
      </c>
      <c r="AC24" s="41">
        <f>'Charges statutaires'!AC24/1976</f>
        <v>78.424055415740568</v>
      </c>
      <c r="AD24" s="41">
        <f>'Charges statutaires'!AD24/1976</f>
        <v>88.786670150459045</v>
      </c>
      <c r="AE24" s="41">
        <f>'Charges statutaires'!AE24/1976</f>
        <v>85.213358083862502</v>
      </c>
      <c r="AF24" s="41">
        <f>'Charges statutaires'!AF24/1976</f>
        <v>95.575972818580979</v>
      </c>
      <c r="AG24" s="3"/>
      <c r="AH24" s="3"/>
      <c r="AI24" s="3"/>
      <c r="AJ24" s="3"/>
    </row>
    <row r="25" spans="1:36" ht="19.5" customHeight="1">
      <c r="A25" s="51">
        <v>23</v>
      </c>
      <c r="B25" s="41">
        <f>'Charges statutaires'!B25/1976</f>
        <v>20.665010955215987</v>
      </c>
      <c r="C25" s="41">
        <f>'Charges statutaires'!C25/1976</f>
        <v>23.526137275397264</v>
      </c>
      <c r="D25" s="41">
        <f>'Charges statutaires'!D25/1976</f>
        <v>25.352685113479247</v>
      </c>
      <c r="E25" s="41">
        <f>'Charges statutaires'!E25/1976</f>
        <v>27.55021699446127</v>
      </c>
      <c r="F25" s="41">
        <f>'Charges statutaires'!F25/1976</f>
        <v>26.069142414474115</v>
      </c>
      <c r="G25" s="41">
        <f>'Charges statutaires'!G25/1976</f>
        <v>29.980085760447334</v>
      </c>
      <c r="H25" s="41">
        <f>'Charges statutaires'!H25/1976</f>
        <v>33.02433215725064</v>
      </c>
      <c r="I25" s="41">
        <f>'Charges statutaires'!I25/1976</f>
        <v>35.972745677482578</v>
      </c>
      <c r="J25" s="41">
        <f>'Charges statutaires'!J25/1976</f>
        <v>31.168267306105253</v>
      </c>
      <c r="K25" s="41">
        <f>'Charges statutaires'!K25/1976</f>
        <v>35.191604229048444</v>
      </c>
      <c r="L25" s="41">
        <f>'Charges statutaires'!L25/1976</f>
        <v>32.642851552774431</v>
      </c>
      <c r="M25" s="41">
        <f>'Charges statutaires'!M25/1976</f>
        <v>35.443558237833479</v>
      </c>
      <c r="N25" s="41">
        <f>'Charges statutaires'!N25/1976</f>
        <v>35.687097949577741</v>
      </c>
      <c r="O25" s="41">
        <f>'Charges statutaires'!O25/1976</f>
        <v>38.487804634636781</v>
      </c>
      <c r="P25" s="41">
        <f>'Charges statutaires'!P25/1976</f>
        <v>39.511803883622299</v>
      </c>
      <c r="Q25" s="41">
        <f>'Charges statutaires'!Q25/1976</f>
        <v>41.045775289000318</v>
      </c>
      <c r="R25" s="41">
        <f>'Charges statutaires'!R25/1976</f>
        <v>47.751336827238951</v>
      </c>
      <c r="S25" s="41">
        <f>'Charges statutaires'!S25/1976</f>
        <v>48.558549201815303</v>
      </c>
      <c r="T25" s="41">
        <f>'Charges statutaires'!T25/1976</f>
        <v>53.737798658610302</v>
      </c>
      <c r="U25" s="41">
        <f>'Charges statutaires'!U25/1976</f>
        <v>51.602795598618606</v>
      </c>
      <c r="V25" s="41">
        <f>'Charges statutaires'!V25/1976</f>
        <v>56.782045055413597</v>
      </c>
      <c r="W25" s="41">
        <f>'Charges statutaires'!W25/1976</f>
        <v>58.883427458199002</v>
      </c>
      <c r="X25" s="41">
        <f>'Charges statutaires'!X25/1976</f>
        <v>59.789395185887649</v>
      </c>
      <c r="Y25" s="41">
        <f>'Charges statutaires'!Y25/1976</f>
        <v>62.570971826589187</v>
      </c>
      <c r="Z25" s="41">
        <f>'Charges statutaires'!Z25/1976</f>
        <v>68.693962020364367</v>
      </c>
      <c r="AA25" s="41">
        <f>'Charges statutaires'!AA25/1976</f>
        <v>76.609002652052965</v>
      </c>
      <c r="AB25" s="41">
        <f>'Charges statutaires'!AB25/1976</f>
        <v>79.476463572101068</v>
      </c>
      <c r="AC25" s="41">
        <f>'Charges statutaires'!AC25/1976</f>
        <v>80.382443476775308</v>
      </c>
      <c r="AD25" s="41">
        <f>'Charges statutaires'!AD25/1976</f>
        <v>90.74505821149377</v>
      </c>
      <c r="AE25" s="41">
        <f>'Charges statutaires'!AE25/1976</f>
        <v>87.17174614489727</v>
      </c>
      <c r="AF25" s="41">
        <f>'Charges statutaires'!AF25/1976</f>
        <v>97.534360879615718</v>
      </c>
      <c r="AG25" s="3"/>
      <c r="AH25" s="3"/>
      <c r="AI25" s="3"/>
      <c r="AJ25" s="3"/>
    </row>
    <row r="26" spans="1:36" ht="19.5" customHeight="1">
      <c r="A26" s="51">
        <v>24</v>
      </c>
      <c r="B26" s="41">
        <f>'Charges statutaires'!B26/1976</f>
        <v>20.969898320348634</v>
      </c>
      <c r="C26" s="41">
        <f>'Charges statutaires'!C26/1976</f>
        <v>23.831024640529911</v>
      </c>
      <c r="D26" s="41">
        <f>'Charges statutaires'!D26/1976</f>
        <v>25.657572478611893</v>
      </c>
      <c r="E26" s="41">
        <f>'Charges statutaires'!E26/1976</f>
        <v>27.855104359593916</v>
      </c>
      <c r="F26" s="41">
        <f>'Charges statutaires'!F26/1976</f>
        <v>26.374029779606762</v>
      </c>
      <c r="G26" s="41">
        <f>'Charges statutaires'!G26/1976</f>
        <v>30.284973125579981</v>
      </c>
      <c r="H26" s="41">
        <f>'Charges statutaires'!H26/1976</f>
        <v>33.329219522383291</v>
      </c>
      <c r="I26" s="41">
        <f>'Charges statutaires'!I26/1976</f>
        <v>36.277633042615228</v>
      </c>
      <c r="J26" s="41">
        <f>'Charges statutaires'!J26/1976</f>
        <v>31.4731546712379</v>
      </c>
      <c r="K26" s="41">
        <f>'Charges statutaires'!K26/1976</f>
        <v>35.496491594181087</v>
      </c>
      <c r="L26" s="41">
        <f>'Charges statutaires'!L26/1976</f>
        <v>32.947738917907074</v>
      </c>
      <c r="M26" s="41">
        <f>'Charges statutaires'!M26/1976</f>
        <v>35.748445602966122</v>
      </c>
      <c r="N26" s="41">
        <f>'Charges statutaires'!N26/1976</f>
        <v>35.991985314710384</v>
      </c>
      <c r="O26" s="41">
        <f>'Charges statutaires'!O26/1976</f>
        <v>38.792691999769431</v>
      </c>
      <c r="P26" s="41">
        <f>'Charges statutaires'!P26/1976</f>
        <v>39.816691248754942</v>
      </c>
      <c r="Q26" s="41">
        <f>'Charges statutaires'!Q26/1976</f>
        <v>41.350662654132954</v>
      </c>
      <c r="R26" s="41">
        <f>'Charges statutaires'!R26/1976</f>
        <v>48.056224192371594</v>
      </c>
      <c r="S26" s="41">
        <f>'Charges statutaires'!S26/1976</f>
        <v>48.863436566947946</v>
      </c>
      <c r="T26" s="41">
        <f>'Charges statutaires'!T26/1976</f>
        <v>54.042686023742945</v>
      </c>
      <c r="U26" s="41">
        <f>'Charges statutaires'!U26/1976</f>
        <v>51.907682963751249</v>
      </c>
      <c r="V26" s="41">
        <f>'Charges statutaires'!V26/1976</f>
        <v>57.086932420546241</v>
      </c>
      <c r="W26" s="41">
        <f>'Charges statutaires'!W26/1976</f>
        <v>59.188314823331645</v>
      </c>
      <c r="X26" s="41">
        <f>'Charges statutaires'!X26/1976</f>
        <v>60.094282551020292</v>
      </c>
      <c r="Y26" s="41">
        <f>'Charges statutaires'!Y26/1976</f>
        <v>62.87585919172183</v>
      </c>
      <c r="Z26" s="41">
        <f>'Charges statutaires'!Z26/1976</f>
        <v>68.998849385496996</v>
      </c>
      <c r="AA26" s="41">
        <f>'Charges statutaires'!AA26/1976</f>
        <v>76.913890017185608</v>
      </c>
      <c r="AB26" s="41">
        <f>'Charges statutaires'!AB26/1976</f>
        <v>79.781350937233711</v>
      </c>
      <c r="AC26" s="41">
        <f>'Charges statutaires'!AC26/1976</f>
        <v>80.687330841907951</v>
      </c>
      <c r="AD26" s="41">
        <f>'Charges statutaires'!AD26/1976</f>
        <v>91.049945576626413</v>
      </c>
      <c r="AE26" s="41">
        <f>'Charges statutaires'!AE26/1976</f>
        <v>87.476633510029913</v>
      </c>
      <c r="AF26" s="41">
        <f>'Charges statutaires'!AF26/1976</f>
        <v>97.839248244748362</v>
      </c>
      <c r="AG26" s="3"/>
      <c r="AH26" s="3"/>
      <c r="AI26" s="3"/>
      <c r="AJ26" s="3"/>
    </row>
    <row r="27" spans="1:36" ht="19.5" customHeight="1">
      <c r="A27" s="51">
        <v>25</v>
      </c>
      <c r="B27" s="41">
        <f>'Charges statutaires'!B27/1976</f>
        <v>21.294755941844304</v>
      </c>
      <c r="C27" s="41">
        <f>'Charges statutaires'!C27/1976</f>
        <v>24.155882262025582</v>
      </c>
      <c r="D27" s="41">
        <f>'Charges statutaires'!D27/1976</f>
        <v>25.982430100107571</v>
      </c>
      <c r="E27" s="41">
        <f>'Charges statutaires'!E27/1976</f>
        <v>28.179961981089587</v>
      </c>
      <c r="F27" s="41">
        <f>'Charges statutaires'!F27/1976</f>
        <v>27.133386600825379</v>
      </c>
      <c r="G27" s="41">
        <f>'Charges statutaires'!G27/1976</f>
        <v>31.044329946798594</v>
      </c>
      <c r="H27" s="41">
        <f>'Charges statutaires'!H27/1976</f>
        <v>34.088576343601908</v>
      </c>
      <c r="I27" s="41">
        <f>'Charges statutaires'!I27/1976</f>
        <v>37.036989863833838</v>
      </c>
      <c r="J27" s="41">
        <f>'Charges statutaires'!J27/1976</f>
        <v>32.189526733333651</v>
      </c>
      <c r="K27" s="41">
        <f>'Charges statutaires'!K27/1976</f>
        <v>36.212863656276845</v>
      </c>
      <c r="L27" s="41">
        <f>'Charges statutaires'!L27/1976</f>
        <v>33.664110980002832</v>
      </c>
      <c r="M27" s="41">
        <f>'Charges statutaires'!M27/1976</f>
        <v>36.464817665061879</v>
      </c>
      <c r="N27" s="41">
        <f>'Charges statutaires'!N27/1976</f>
        <v>36.708357376806141</v>
      </c>
      <c r="O27" s="41">
        <f>'Charges statutaires'!O27/1976</f>
        <v>39.509064061865175</v>
      </c>
      <c r="P27" s="41">
        <f>'Charges statutaires'!P27/1976</f>
        <v>40.5330633108507</v>
      </c>
      <c r="Q27" s="41">
        <f>'Charges statutaires'!Q27/1976</f>
        <v>41.350662654132954</v>
      </c>
      <c r="R27" s="41">
        <f>'Charges statutaires'!R27/1976</f>
        <v>48.056224192371594</v>
      </c>
      <c r="S27" s="41">
        <f>'Charges statutaires'!S27/1976</f>
        <v>48.863436566947946</v>
      </c>
      <c r="T27" s="41">
        <f>'Charges statutaires'!T27/1976</f>
        <v>54.042686023742945</v>
      </c>
      <c r="U27" s="41">
        <f>'Charges statutaires'!U27/1976</f>
        <v>51.907682963751249</v>
      </c>
      <c r="V27" s="41">
        <f>'Charges statutaires'!V27/1976</f>
        <v>57.086932420546241</v>
      </c>
      <c r="W27" s="41">
        <f>'Charges statutaires'!W27/1976</f>
        <v>59.188314823331645</v>
      </c>
      <c r="X27" s="41">
        <f>'Charges statutaires'!X27/1976</f>
        <v>60.094282551020292</v>
      </c>
      <c r="Y27" s="41">
        <f>'Charges statutaires'!Y27/1976</f>
        <v>62.87585919172183</v>
      </c>
      <c r="Z27" s="41">
        <f>'Charges statutaires'!Z27/1976</f>
        <v>68.998849385496996</v>
      </c>
      <c r="AA27" s="41">
        <f>'Charges statutaires'!AA27/1976</f>
        <v>76.913890017185608</v>
      </c>
      <c r="AB27" s="41">
        <f>'Charges statutaires'!AB27/1976</f>
        <v>79.781350937233711</v>
      </c>
      <c r="AC27" s="41">
        <f>'Charges statutaires'!AC27/1976</f>
        <v>80.687330841907951</v>
      </c>
      <c r="AD27" s="41">
        <f>'Charges statutaires'!AD27/1976</f>
        <v>91.049945576626413</v>
      </c>
      <c r="AE27" s="41">
        <f>'Charges statutaires'!AE27/1976</f>
        <v>87.476633510029913</v>
      </c>
      <c r="AF27" s="41">
        <f>'Charges statutaires'!AF27/1976</f>
        <v>97.839248244748362</v>
      </c>
      <c r="AG27" s="3"/>
      <c r="AH27" s="3"/>
      <c r="AI27" s="3"/>
      <c r="AJ27" s="3"/>
    </row>
    <row r="28" spans="1:36" ht="19.5" customHeight="1">
      <c r="A28" s="51">
        <v>26</v>
      </c>
      <c r="B28" s="41">
        <f>'Charges statutaires'!B28/1976</f>
        <v>21.294755941844304</v>
      </c>
      <c r="C28" s="41">
        <f>'Charges statutaires'!C28/1976</f>
        <v>24.155882262025582</v>
      </c>
      <c r="D28" s="41">
        <f>'Charges statutaires'!D28/1976</f>
        <v>25.982430100107571</v>
      </c>
      <c r="E28" s="41">
        <f>'Charges statutaires'!E28/1976</f>
        <v>28.179961981089587</v>
      </c>
      <c r="F28" s="41">
        <f>'Charges statutaires'!F28/1976</f>
        <v>27.133386600825379</v>
      </c>
      <c r="G28" s="41">
        <f>'Charges statutaires'!G28/1976</f>
        <v>31.044329946798594</v>
      </c>
      <c r="H28" s="41">
        <f>'Charges statutaires'!H28/1976</f>
        <v>34.088576343601908</v>
      </c>
      <c r="I28" s="41">
        <f>'Charges statutaires'!I28/1976</f>
        <v>37.036989863833838</v>
      </c>
      <c r="J28" s="41">
        <f>'Charges statutaires'!J28/1976</f>
        <v>32.189526733333651</v>
      </c>
      <c r="K28" s="41">
        <f>'Charges statutaires'!K28/1976</f>
        <v>36.212863656276845</v>
      </c>
      <c r="L28" s="41">
        <f>'Charges statutaires'!L28/1976</f>
        <v>33.664110980002832</v>
      </c>
      <c r="M28" s="41">
        <f>'Charges statutaires'!M28/1976</f>
        <v>36.464817665061879</v>
      </c>
      <c r="N28" s="41">
        <f>'Charges statutaires'!N28/1976</f>
        <v>36.708357376806141</v>
      </c>
      <c r="O28" s="41">
        <f>'Charges statutaires'!O28/1976</f>
        <v>39.509064061865175</v>
      </c>
      <c r="P28" s="41">
        <f>'Charges statutaires'!P28/1976</f>
        <v>40.5330633108507</v>
      </c>
      <c r="Q28" s="41">
        <f>'Charges statutaires'!Q28/1976</f>
        <v>41.350662654132954</v>
      </c>
      <c r="R28" s="41">
        <f>'Charges statutaires'!R28/1976</f>
        <v>48.056224192371594</v>
      </c>
      <c r="S28" s="41">
        <f>'Charges statutaires'!S28/1976</f>
        <v>48.863436566947946</v>
      </c>
      <c r="T28" s="41">
        <f>'Charges statutaires'!T28/1976</f>
        <v>54.042686023742945</v>
      </c>
      <c r="U28" s="41">
        <f>'Charges statutaires'!U28/1976</f>
        <v>51.907682963751249</v>
      </c>
      <c r="V28" s="41">
        <f>'Charges statutaires'!V28/1976</f>
        <v>57.086932420546241</v>
      </c>
      <c r="W28" s="41">
        <f>'Charges statutaires'!W28/1976</f>
        <v>59.188314823331645</v>
      </c>
      <c r="X28" s="41">
        <f>'Charges statutaires'!X28/1976</f>
        <v>60.094282551020292</v>
      </c>
      <c r="Y28" s="41">
        <f>'Charges statutaires'!Y28/1976</f>
        <v>62.87585919172183</v>
      </c>
      <c r="Z28" s="41">
        <f>'Charges statutaires'!Z28/1976</f>
        <v>68.998849385496996</v>
      </c>
      <c r="AA28" s="41">
        <f>'Charges statutaires'!AA28/1976</f>
        <v>76.913890017185608</v>
      </c>
      <c r="AB28" s="41">
        <f>'Charges statutaires'!AB28/1976</f>
        <v>79.781350937233711</v>
      </c>
      <c r="AC28" s="41">
        <f>'Charges statutaires'!AC28/1976</f>
        <v>80.687330841907951</v>
      </c>
      <c r="AD28" s="41">
        <f>'Charges statutaires'!AD28/1976</f>
        <v>91.049945576626413</v>
      </c>
      <c r="AE28" s="41">
        <f>'Charges statutaires'!AE28/1976</f>
        <v>87.476633510029913</v>
      </c>
      <c r="AF28" s="41">
        <f>'Charges statutaires'!AF28/1976</f>
        <v>97.839248244748362</v>
      </c>
      <c r="AG28" s="3"/>
      <c r="AH28" s="3"/>
      <c r="AI28" s="3"/>
      <c r="AJ28" s="3"/>
    </row>
    <row r="29" spans="1:36" ht="19.5" customHeight="1">
      <c r="A29" s="51">
        <v>27</v>
      </c>
      <c r="B29" s="41">
        <f>'Charges statutaires'!B29/1976</f>
        <v>21.80539783244409</v>
      </c>
      <c r="C29" s="41">
        <f>'Charges statutaires'!C29/1976</f>
        <v>24.666524152625367</v>
      </c>
      <c r="D29" s="41">
        <f>'Charges statutaires'!D29/1976</f>
        <v>26.493071990707357</v>
      </c>
      <c r="E29" s="41">
        <f>'Charges statutaires'!E29/1976</f>
        <v>28.690603871689373</v>
      </c>
      <c r="F29" s="41">
        <f>'Charges statutaires'!F29/1976</f>
        <v>27.892743422043992</v>
      </c>
      <c r="G29" s="41">
        <f>'Charges statutaires'!G29/1976</f>
        <v>31.803686768017212</v>
      </c>
      <c r="H29" s="41">
        <f>'Charges statutaires'!H29/1976</f>
        <v>34.847933164820525</v>
      </c>
      <c r="I29" s="41">
        <f>'Charges statutaires'!I29/1976</f>
        <v>37.796346685052455</v>
      </c>
      <c r="J29" s="41">
        <f>'Charges statutaires'!J29/1976</f>
        <v>32.905898795429408</v>
      </c>
      <c r="K29" s="41">
        <f>'Charges statutaires'!K29/1976</f>
        <v>36.929235718372595</v>
      </c>
      <c r="L29" s="41">
        <f>'Charges statutaires'!L29/1976</f>
        <v>34.380483042098582</v>
      </c>
      <c r="M29" s="41">
        <f>'Charges statutaires'!M29/1976</f>
        <v>37.18118972715763</v>
      </c>
      <c r="N29" s="41">
        <f>'Charges statutaires'!N29/1976</f>
        <v>37.424729438901892</v>
      </c>
      <c r="O29" s="41">
        <f>'Charges statutaires'!O29/1976</f>
        <v>40.225436123960932</v>
      </c>
      <c r="P29" s="41">
        <f>'Charges statutaires'!P29/1976</f>
        <v>41.249435372946458</v>
      </c>
      <c r="Q29" s="41">
        <f>'Charges statutaires'!Q29/1976</f>
        <v>41.350662654132954</v>
      </c>
      <c r="R29" s="41">
        <f>'Charges statutaires'!R29/1976</f>
        <v>48.056224192371594</v>
      </c>
      <c r="S29" s="41">
        <f>'Charges statutaires'!S29/1976</f>
        <v>48.863436566947946</v>
      </c>
      <c r="T29" s="41">
        <f>'Charges statutaires'!T29/1976</f>
        <v>54.042686023742945</v>
      </c>
      <c r="U29" s="41">
        <f>'Charges statutaires'!U29/1976</f>
        <v>51.907682963751249</v>
      </c>
      <c r="V29" s="41">
        <f>'Charges statutaires'!V29/1976</f>
        <v>57.086932420546241</v>
      </c>
      <c r="W29" s="41">
        <f>'Charges statutaires'!W29/1976</f>
        <v>59.188314823331645</v>
      </c>
      <c r="X29" s="41">
        <f>'Charges statutaires'!X29/1976</f>
        <v>60.094282551020292</v>
      </c>
      <c r="Y29" s="41">
        <f>'Charges statutaires'!Y29/1976</f>
        <v>62.87585919172183</v>
      </c>
      <c r="Z29" s="41">
        <f>'Charges statutaires'!Z29/1976</f>
        <v>68.998849385496996</v>
      </c>
      <c r="AA29" s="41">
        <f>'Charges statutaires'!AA29/1976</f>
        <v>76.913890017185608</v>
      </c>
      <c r="AB29" s="41">
        <f>'Charges statutaires'!AB29/1976</f>
        <v>79.781350937233711</v>
      </c>
      <c r="AC29" s="41">
        <f>'Charges statutaires'!AC29/1976</f>
        <v>80.687330841907951</v>
      </c>
      <c r="AD29" s="41">
        <f>'Charges statutaires'!AD29/1976</f>
        <v>91.049945576626413</v>
      </c>
      <c r="AE29" s="41">
        <f>'Charges statutaires'!AE29/1976</f>
        <v>87.476633510029913</v>
      </c>
      <c r="AF29" s="41">
        <f>'Charges statutaires'!AF29/1976</f>
        <v>97.839248244748362</v>
      </c>
      <c r="AG29" s="3"/>
      <c r="AH29" s="3"/>
      <c r="AI29" s="3"/>
      <c r="AJ29" s="3"/>
    </row>
    <row r="30" spans="1:36" ht="19.5" customHeight="1">
      <c r="A30" s="51">
        <v>28</v>
      </c>
      <c r="B30" s="41">
        <f>'Charges statutaires'!B30/1976</f>
        <v>21.80539783244409</v>
      </c>
      <c r="C30" s="41">
        <f>'Charges statutaires'!C30/1976</f>
        <v>24.666524152625367</v>
      </c>
      <c r="D30" s="41">
        <f>'Charges statutaires'!D30/1976</f>
        <v>26.493071990707357</v>
      </c>
      <c r="E30" s="41">
        <f>'Charges statutaires'!E30/1976</f>
        <v>28.690603871689373</v>
      </c>
      <c r="F30" s="41">
        <f>'Charges statutaires'!F30/1976</f>
        <v>27.892743422043992</v>
      </c>
      <c r="G30" s="41">
        <f>'Charges statutaires'!G30/1976</f>
        <v>31.803686768017212</v>
      </c>
      <c r="H30" s="41">
        <f>'Charges statutaires'!H30/1976</f>
        <v>34.847933164820525</v>
      </c>
      <c r="I30" s="41">
        <f>'Charges statutaires'!I30/1976</f>
        <v>37.796346685052455</v>
      </c>
      <c r="J30" s="41">
        <f>'Charges statutaires'!J30/1976</f>
        <v>32.905898795429408</v>
      </c>
      <c r="K30" s="41">
        <f>'Charges statutaires'!K30/1976</f>
        <v>36.929235718372595</v>
      </c>
      <c r="L30" s="41">
        <f>'Charges statutaires'!L30/1976</f>
        <v>34.380483042098582</v>
      </c>
      <c r="M30" s="41">
        <f>'Charges statutaires'!M30/1976</f>
        <v>37.18118972715763</v>
      </c>
      <c r="N30" s="41">
        <f>'Charges statutaires'!N30/1976</f>
        <v>37.424729438901892</v>
      </c>
      <c r="O30" s="41">
        <f>'Charges statutaires'!O30/1976</f>
        <v>40.225436123960932</v>
      </c>
      <c r="P30" s="41">
        <f>'Charges statutaires'!P30/1976</f>
        <v>41.249435372946458</v>
      </c>
      <c r="Q30" s="41">
        <f>'Charges statutaires'!Q30/1976</f>
        <v>41.350662654132954</v>
      </c>
      <c r="R30" s="41">
        <f>'Charges statutaires'!R30/1976</f>
        <v>48.056224192371594</v>
      </c>
      <c r="S30" s="41">
        <f>'Charges statutaires'!S30/1976</f>
        <v>48.863436566947946</v>
      </c>
      <c r="T30" s="41">
        <f>'Charges statutaires'!T30/1976</f>
        <v>54.042686023742945</v>
      </c>
      <c r="U30" s="41">
        <f>'Charges statutaires'!U30/1976</f>
        <v>51.907682963751249</v>
      </c>
      <c r="V30" s="41">
        <f>'Charges statutaires'!V30/1976</f>
        <v>57.086932420546241</v>
      </c>
      <c r="W30" s="41">
        <f>'Charges statutaires'!W30/1976</f>
        <v>59.188314823331645</v>
      </c>
      <c r="X30" s="41">
        <f>'Charges statutaires'!X30/1976</f>
        <v>60.094282551020292</v>
      </c>
      <c r="Y30" s="41">
        <f>'Charges statutaires'!Y30/1976</f>
        <v>62.87585919172183</v>
      </c>
      <c r="Z30" s="41">
        <f>'Charges statutaires'!Z30/1976</f>
        <v>68.998849385496996</v>
      </c>
      <c r="AA30" s="41">
        <f>'Charges statutaires'!AA30/1976</f>
        <v>76.913890017185608</v>
      </c>
      <c r="AB30" s="41">
        <f>'Charges statutaires'!AB30/1976</f>
        <v>79.781350937233711</v>
      </c>
      <c r="AC30" s="41">
        <f>'Charges statutaires'!AC30/1976</f>
        <v>80.687330841907951</v>
      </c>
      <c r="AD30" s="41">
        <f>'Charges statutaires'!AD30/1976</f>
        <v>91.049945576626413</v>
      </c>
      <c r="AE30" s="41">
        <f>'Charges statutaires'!AE30/1976</f>
        <v>87.476633510029913</v>
      </c>
      <c r="AF30" s="41">
        <f>'Charges statutaires'!AF30/1976</f>
        <v>97.839248244748362</v>
      </c>
      <c r="AG30" s="3"/>
      <c r="AH30" s="3"/>
      <c r="AI30" s="3"/>
      <c r="AJ30" s="3"/>
    </row>
    <row r="31" spans="1:36" ht="19.5" customHeight="1">
      <c r="A31" s="51">
        <v>29</v>
      </c>
      <c r="B31" s="41">
        <f>'Charges statutaires'!B31/1976</f>
        <v>22.316039723043875</v>
      </c>
      <c r="C31" s="41">
        <f>'Charges statutaires'!C31/1976</f>
        <v>25.177166043225153</v>
      </c>
      <c r="D31" s="41">
        <f>'Charges statutaires'!D31/1976</f>
        <v>27.003713881307135</v>
      </c>
      <c r="E31" s="41">
        <f>'Charges statutaires'!E31/1976</f>
        <v>29.201245762289158</v>
      </c>
      <c r="F31" s="41">
        <f>'Charges statutaires'!F31/1976</f>
        <v>28.652100243262609</v>
      </c>
      <c r="G31" s="41">
        <f>'Charges statutaires'!G31/1976</f>
        <v>32.563043589235825</v>
      </c>
      <c r="H31" s="41">
        <f>'Charges statutaires'!H31/1976</f>
        <v>35.607289986039135</v>
      </c>
      <c r="I31" s="41">
        <f>'Charges statutaires'!I31/1976</f>
        <v>38.555703506271072</v>
      </c>
      <c r="J31" s="41">
        <f>'Charges statutaires'!J31/1976</f>
        <v>33.622270857525166</v>
      </c>
      <c r="K31" s="41">
        <f>'Charges statutaires'!K31/1976</f>
        <v>37.645607780468353</v>
      </c>
      <c r="L31" s="41">
        <f>'Charges statutaires'!L31/1976</f>
        <v>35.09685510419434</v>
      </c>
      <c r="M31" s="41">
        <f>'Charges statutaires'!M31/1976</f>
        <v>37.89756178925338</v>
      </c>
      <c r="N31" s="41">
        <f>'Charges statutaires'!N31/1976</f>
        <v>38.141101500997642</v>
      </c>
      <c r="O31" s="41">
        <f>'Charges statutaires'!O31/1976</f>
        <v>40.94180818605669</v>
      </c>
      <c r="P31" s="41">
        <f>'Charges statutaires'!P31/1976</f>
        <v>41.965807435042208</v>
      </c>
      <c r="Q31" s="41">
        <f>'Charges statutaires'!Q31/1976</f>
        <v>41.350662654132954</v>
      </c>
      <c r="R31" s="41">
        <f>'Charges statutaires'!R31/1976</f>
        <v>48.056224192371594</v>
      </c>
      <c r="S31" s="41">
        <f>'Charges statutaires'!S31/1976</f>
        <v>48.863436566947946</v>
      </c>
      <c r="T31" s="41">
        <f>'Charges statutaires'!T31/1976</f>
        <v>54.042686023742945</v>
      </c>
      <c r="U31" s="41">
        <f>'Charges statutaires'!U31/1976</f>
        <v>51.907682963751249</v>
      </c>
      <c r="V31" s="41">
        <f>'Charges statutaires'!V31/1976</f>
        <v>57.086932420546241</v>
      </c>
      <c r="W31" s="41">
        <f>'Charges statutaires'!W31/1976</f>
        <v>59.188314823331645</v>
      </c>
      <c r="X31" s="41">
        <f>'Charges statutaires'!X31/1976</f>
        <v>60.094282551020292</v>
      </c>
      <c r="Y31" s="41">
        <f>'Charges statutaires'!Y31/1976</f>
        <v>62.87585919172183</v>
      </c>
      <c r="Z31" s="41">
        <f>'Charges statutaires'!Z31/1976</f>
        <v>68.998849385496996</v>
      </c>
      <c r="AA31" s="41">
        <f>'Charges statutaires'!AA31/1976</f>
        <v>76.913890017185608</v>
      </c>
      <c r="AB31" s="41">
        <f>'Charges statutaires'!AB31/1976</f>
        <v>79.781350937233711</v>
      </c>
      <c r="AC31" s="41">
        <f>'Charges statutaires'!AC31/1976</f>
        <v>80.687330841907951</v>
      </c>
      <c r="AD31" s="41">
        <f>'Charges statutaires'!AD31/1976</f>
        <v>91.049945576626413</v>
      </c>
      <c r="AE31" s="41">
        <f>'Charges statutaires'!AE31/1976</f>
        <v>87.476633510029913</v>
      </c>
      <c r="AF31" s="41">
        <f>'Charges statutaires'!AF31/1976</f>
        <v>97.839248244748362</v>
      </c>
      <c r="AG31" s="3"/>
      <c r="AH31" s="3"/>
      <c r="AI31" s="3"/>
      <c r="AJ31" s="3"/>
    </row>
    <row r="32" spans="1:36" ht="19.5" customHeight="1">
      <c r="A32" s="51">
        <v>30</v>
      </c>
      <c r="B32" s="41">
        <f>'Charges statutaires'!B32/1976</f>
        <v>22.620927088176522</v>
      </c>
      <c r="C32" s="41">
        <f>'Charges statutaires'!C32/1976</f>
        <v>25.4820534083578</v>
      </c>
      <c r="D32" s="41">
        <f>'Charges statutaires'!D32/1976</f>
        <v>27.308601246439782</v>
      </c>
      <c r="E32" s="41">
        <f>'Charges statutaires'!E32/1976</f>
        <v>29.506133127421805</v>
      </c>
      <c r="F32" s="41">
        <f>'Charges statutaires'!F32/1976</f>
        <v>28.956987608395252</v>
      </c>
      <c r="G32" s="41">
        <f>'Charges statutaires'!G32/1976</f>
        <v>32.867930954368468</v>
      </c>
      <c r="H32" s="41">
        <f>'Charges statutaires'!H32/1976</f>
        <v>35.912177351171785</v>
      </c>
      <c r="I32" s="41">
        <f>'Charges statutaires'!I32/1976</f>
        <v>38.860590871403716</v>
      </c>
      <c r="J32" s="41">
        <f>'Charges statutaires'!J32/1976</f>
        <v>33.927158222657809</v>
      </c>
      <c r="K32" s="41">
        <f>'Charges statutaires'!K32/1976</f>
        <v>37.950495145600989</v>
      </c>
      <c r="L32" s="41">
        <f>'Charges statutaires'!L32/1976</f>
        <v>35.401742469326983</v>
      </c>
      <c r="M32" s="41">
        <f>'Charges statutaires'!M32/1976</f>
        <v>38.202449154386031</v>
      </c>
      <c r="N32" s="41">
        <f>'Charges statutaires'!N32/1976</f>
        <v>38.445988866130293</v>
      </c>
      <c r="O32" s="41">
        <f>'Charges statutaires'!O32/1976</f>
        <v>41.246695551189333</v>
      </c>
      <c r="P32" s="41">
        <f>'Charges statutaires'!P32/1976</f>
        <v>42.270694800174851</v>
      </c>
      <c r="Q32" s="41">
        <f>'Charges statutaires'!Q32/1976</f>
        <v>41.655550019265597</v>
      </c>
      <c r="R32" s="41">
        <f>'Charges statutaires'!R32/1976</f>
        <v>48.361111557504231</v>
      </c>
      <c r="S32" s="41">
        <f>'Charges statutaires'!S32/1976</f>
        <v>49.16832393208059</v>
      </c>
      <c r="T32" s="41">
        <f>'Charges statutaires'!T32/1976</f>
        <v>54.347573388875581</v>
      </c>
      <c r="U32" s="41">
        <f>'Charges statutaires'!U32/1976</f>
        <v>52.212570328883885</v>
      </c>
      <c r="V32" s="41">
        <f>'Charges statutaires'!V32/1976</f>
        <v>57.391819785678884</v>
      </c>
      <c r="W32" s="41">
        <f>'Charges statutaires'!W32/1976</f>
        <v>59.493202188464288</v>
      </c>
      <c r="X32" s="41">
        <f>'Charges statutaires'!X32/1976</f>
        <v>60.399169916152935</v>
      </c>
      <c r="Y32" s="41">
        <f>'Charges statutaires'!Y32/1976</f>
        <v>63.180746556854473</v>
      </c>
      <c r="Z32" s="41">
        <f>'Charges statutaires'!Z32/1976</f>
        <v>69.303736750629639</v>
      </c>
      <c r="AA32" s="41">
        <f>'Charges statutaires'!AA32/1976</f>
        <v>77.218777382318251</v>
      </c>
      <c r="AB32" s="41">
        <f>'Charges statutaires'!AB32/1976</f>
        <v>80.086238302366354</v>
      </c>
      <c r="AC32" s="41">
        <f>'Charges statutaires'!AC32/1976</f>
        <v>80.992218207040608</v>
      </c>
      <c r="AD32" s="41">
        <f>'Charges statutaires'!AD32/1976</f>
        <v>91.354832941759071</v>
      </c>
      <c r="AE32" s="41">
        <f>'Charges statutaires'!AE32/1976</f>
        <v>87.78152087516257</v>
      </c>
      <c r="AF32" s="41">
        <f>'Charges statutaires'!AF32/1976</f>
        <v>98.144135609881019</v>
      </c>
      <c r="AG32" s="3"/>
      <c r="AH32" s="3"/>
      <c r="AI32" s="3"/>
      <c r="AJ32" s="3"/>
    </row>
    <row r="38" spans="2:2">
      <c r="B38" s="4" t="s">
        <v>74</v>
      </c>
    </row>
  </sheetData>
  <printOptions horizontalCentered="1" verticalCentered="1"/>
  <pageMargins left="0.19685039370078741" right="0.19685039370078741" top="0.98425196850393704" bottom="0.98425196850393704" header="0.51181102362204722" footer="0.51181102362204722"/>
  <pageSetup paperSize="9" scale="48" orientation="landscape" r:id="rId1"/>
  <headerFooter alignWithMargins="0">
    <oddHeader>&amp;C&amp;"Times New Roman,Gras italique"&amp;12&amp;UAgents statutaires et contractuels</oddHeader>
    <oddFooter>&amp;L&amp;"Times New Roman,Gras italique"&amp;11&amp;A&amp;R&amp;"Times New Roman,Italique"&amp;8&amp;F</oddFooter>
  </headerFooter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FF00"/>
    <pageSetUpPr fitToPage="1"/>
  </sheetPr>
  <dimension ref="A1:AJ38"/>
  <sheetViews>
    <sheetView zoomScaleNormal="100" workbookViewId="0">
      <selection activeCell="B38" sqref="B38"/>
    </sheetView>
  </sheetViews>
  <sheetFormatPr baseColWidth="10" defaultColWidth="12" defaultRowHeight="14"/>
  <cols>
    <col min="1" max="1" width="3.796875" style="11" customWidth="1"/>
    <col min="2" max="31" width="11.3984375" style="4" customWidth="1"/>
    <col min="32" max="32" width="12" style="4" customWidth="1"/>
    <col min="33" max="16384" width="12" style="4"/>
  </cols>
  <sheetData>
    <row r="1" spans="1:36" s="10" customFormat="1" ht="34">
      <c r="A1" s="46"/>
      <c r="B1" s="46" t="s">
        <v>0</v>
      </c>
      <c r="C1" s="46" t="s">
        <v>1</v>
      </c>
      <c r="D1" s="46" t="s">
        <v>35</v>
      </c>
      <c r="E1" s="46" t="s">
        <v>2</v>
      </c>
      <c r="F1" s="46" t="s">
        <v>3</v>
      </c>
      <c r="G1" s="46" t="s">
        <v>4</v>
      </c>
      <c r="H1" s="46" t="s">
        <v>36</v>
      </c>
      <c r="I1" s="46" t="s">
        <v>5</v>
      </c>
      <c r="J1" s="46" t="s">
        <v>46</v>
      </c>
      <c r="K1" s="46" t="s">
        <v>49</v>
      </c>
      <c r="L1" s="46" t="s">
        <v>47</v>
      </c>
      <c r="M1" s="46" t="s">
        <v>50</v>
      </c>
      <c r="N1" s="46" t="s">
        <v>48</v>
      </c>
      <c r="O1" s="46" t="s">
        <v>51</v>
      </c>
      <c r="P1" s="46" t="s">
        <v>6</v>
      </c>
      <c r="Q1" s="46" t="s">
        <v>40</v>
      </c>
      <c r="R1" s="47" t="s">
        <v>52</v>
      </c>
      <c r="S1" s="46" t="s">
        <v>41</v>
      </c>
      <c r="T1" s="47" t="s">
        <v>53</v>
      </c>
      <c r="U1" s="46" t="s">
        <v>42</v>
      </c>
      <c r="V1" s="47" t="s">
        <v>54</v>
      </c>
      <c r="W1" s="46" t="s">
        <v>43</v>
      </c>
      <c r="X1" s="46" t="s">
        <v>44</v>
      </c>
      <c r="Y1" s="46" t="s">
        <v>45</v>
      </c>
      <c r="Z1" s="46" t="s">
        <v>7</v>
      </c>
      <c r="AA1" s="46" t="s">
        <v>37</v>
      </c>
      <c r="AB1" s="46" t="s">
        <v>31</v>
      </c>
      <c r="AC1" s="46" t="s">
        <v>8</v>
      </c>
      <c r="AD1" s="46" t="s">
        <v>38</v>
      </c>
      <c r="AE1" s="46" t="s">
        <v>9</v>
      </c>
      <c r="AF1" s="46" t="s">
        <v>39</v>
      </c>
      <c r="AG1" s="9"/>
      <c r="AH1" s="9"/>
      <c r="AI1" s="9"/>
      <c r="AJ1" s="9"/>
    </row>
    <row r="2" spans="1:36" ht="19.5" customHeight="1">
      <c r="A2" s="51">
        <v>0</v>
      </c>
      <c r="B2" s="41">
        <f>'Charges contractuels'!B2/1976</f>
        <v>20.479690836908318</v>
      </c>
      <c r="C2" s="41">
        <f>'Charges contractuels'!C2/1976</f>
        <v>23.59175266907598</v>
      </c>
      <c r="D2" s="41">
        <f>'Charges contractuels'!D2/1976</f>
        <v>25.213607509758862</v>
      </c>
      <c r="E2" s="41">
        <f>'Charges contractuels'!E2/1976</f>
        <v>27.268858906073941</v>
      </c>
      <c r="F2" s="41">
        <f>'Charges contractuels'!F2/1976</f>
        <v>21.064395640224873</v>
      </c>
      <c r="G2" s="41">
        <f>'Charges contractuels'!G2/1976</f>
        <v>25.121394265918131</v>
      </c>
      <c r="H2" s="41">
        <f>'Charges contractuels'!H2/1976</f>
        <v>28.165839691425038</v>
      </c>
      <c r="I2" s="41">
        <f>'Charges contractuels'!I2/1976</f>
        <v>31.610392719989729</v>
      </c>
      <c r="J2" s="41">
        <f>'Charges contractuels'!J2/1976</f>
        <v>26.394184564157317</v>
      </c>
      <c r="K2" s="41">
        <f>'Charges contractuels'!K2/1976</f>
        <v>31.094541989519392</v>
      </c>
      <c r="L2" s="41">
        <f>'Charges contractuels'!L2/1976</f>
        <v>28.116902085931038</v>
      </c>
      <c r="M2" s="41">
        <f>'Charges contractuels'!M2/1976</f>
        <v>31.388893150936944</v>
      </c>
      <c r="N2" s="41">
        <f>'Charges contractuels'!N2/1976</f>
        <v>31.67341411311137</v>
      </c>
      <c r="O2" s="41">
        <f>'Charges contractuels'!O2/1976</f>
        <v>34.945405178117277</v>
      </c>
      <c r="P2" s="41">
        <f>'Charges contractuels'!P2/1976</f>
        <v>36.141716241723977</v>
      </c>
      <c r="Q2" s="41">
        <f>'Charges contractuels'!Q2/1976</f>
        <v>30.630132649010182</v>
      </c>
      <c r="R2" s="41">
        <f>'Charges contractuels'!R2/1976</f>
        <v>38.4640616912803</v>
      </c>
      <c r="S2" s="41">
        <f>'Charges contractuels'!S2/1976</f>
        <v>36.882125141590485</v>
      </c>
      <c r="T2" s="41">
        <f>'Charges contractuels'!T2/1976</f>
        <v>45.457885688537985</v>
      </c>
      <c r="U2" s="41">
        <f>'Charges contractuels'!U2/1976</f>
        <v>40.438637168770818</v>
      </c>
      <c r="V2" s="41">
        <f>'Charges contractuels'!V2/1976</f>
        <v>49.01439771571831</v>
      </c>
      <c r="W2" s="41">
        <f>'Charges contractuels'!W2/1976</f>
        <v>47.16344659629258</v>
      </c>
      <c r="X2" s="41">
        <f>'Charges contractuels'!X2/1976</f>
        <v>48.221864575581442</v>
      </c>
      <c r="Y2" s="41">
        <f>'Charges contractuels'!Y2/1976</f>
        <v>51.47150651900855</v>
      </c>
      <c r="Z2" s="41">
        <f>'Charges contractuels'!Z2/1976</f>
        <v>58.62483296766122</v>
      </c>
      <c r="AA2" s="41">
        <f>'Charges contractuels'!AA2/1976</f>
        <v>67.871764238330073</v>
      </c>
      <c r="AB2" s="41">
        <f>'Charges contractuels'!AB2/1976</f>
        <v>66.272358101562759</v>
      </c>
      <c r="AC2" s="41">
        <f>'Charges contractuels'!AC2/1976</f>
        <v>67.330790306899729</v>
      </c>
      <c r="AD2" s="41">
        <f>'Charges contractuels'!AD2/1976</f>
        <v>79.437157247421581</v>
      </c>
      <c r="AE2" s="41">
        <f>'Charges contractuels'!AE2/1976</f>
        <v>75.262551882013526</v>
      </c>
      <c r="AF2" s="41">
        <f>'Charges contractuels'!AF2/1976</f>
        <v>87.368918822535377</v>
      </c>
      <c r="AG2" s="3"/>
      <c r="AH2" s="3"/>
      <c r="AI2" s="3"/>
      <c r="AJ2" s="3"/>
    </row>
    <row r="3" spans="1:36" ht="19.5" customHeight="1">
      <c r="A3" s="51">
        <v>1</v>
      </c>
      <c r="B3" s="41">
        <f>'Charges contractuels'!B3/1976</f>
        <v>20.640402502392543</v>
      </c>
      <c r="C3" s="41">
        <f>'Charges contractuels'!C3/1976</f>
        <v>23.791045377031054</v>
      </c>
      <c r="D3" s="41">
        <f>'Charges contractuels'!D3/1976</f>
        <v>25.41290021771394</v>
      </c>
      <c r="E3" s="41">
        <f>'Charges contractuels'!E3/1976</f>
        <v>27.468151614029015</v>
      </c>
      <c r="F3" s="41">
        <f>'Charges contractuels'!F3/1976</f>
        <v>21.444672132219104</v>
      </c>
      <c r="G3" s="41">
        <f>'Charges contractuels'!G3/1976</f>
        <v>25.501670757912365</v>
      </c>
      <c r="H3" s="41">
        <f>'Charges contractuels'!H3/1976</f>
        <v>28.546116183419269</v>
      </c>
      <c r="I3" s="41">
        <f>'Charges contractuels'!I3/1976</f>
        <v>31.99066921198396</v>
      </c>
      <c r="J3" s="41">
        <f>'Charges contractuels'!J3/1976</f>
        <v>26.752937045363051</v>
      </c>
      <c r="K3" s="41">
        <f>'Charges contractuels'!K3/1976</f>
        <v>31.453294470725123</v>
      </c>
      <c r="L3" s="41">
        <f>'Charges contractuels'!L3/1976</f>
        <v>28.475654567136775</v>
      </c>
      <c r="M3" s="41">
        <f>'Charges contractuels'!M3/1976</f>
        <v>31.747645632142678</v>
      </c>
      <c r="N3" s="41">
        <f>'Charges contractuels'!N3/1976</f>
        <v>32.032166594317104</v>
      </c>
      <c r="O3" s="41">
        <f>'Charges contractuels'!O3/1976</f>
        <v>35.304157659323018</v>
      </c>
      <c r="P3" s="41">
        <f>'Charges contractuels'!P3/1976</f>
        <v>36.500468722929703</v>
      </c>
      <c r="Q3" s="41">
        <f>'Charges contractuels'!Q3/1976</f>
        <v>31.517269009070041</v>
      </c>
      <c r="R3" s="41">
        <f>'Charges contractuels'!R3/1976</f>
        <v>39.351198051340155</v>
      </c>
      <c r="S3" s="41">
        <f>'Charges contractuels'!S3/1976</f>
        <v>37.769261501650348</v>
      </c>
      <c r="T3" s="41">
        <f>'Charges contractuels'!T3/1976</f>
        <v>46.345022048597841</v>
      </c>
      <c r="U3" s="41">
        <f>'Charges contractuels'!U3/1976</f>
        <v>41.325773528830673</v>
      </c>
      <c r="V3" s="41">
        <f>'Charges contractuels'!V3/1976</f>
        <v>49.901534075778173</v>
      </c>
      <c r="W3" s="41">
        <f>'Charges contractuels'!W3/1976</f>
        <v>48.05058295635245</v>
      </c>
      <c r="X3" s="41">
        <f>'Charges contractuels'!X3/1976</f>
        <v>49.109000935641305</v>
      </c>
      <c r="Y3" s="41">
        <f>'Charges contractuels'!Y3/1976</f>
        <v>52.358642879068405</v>
      </c>
      <c r="Z3" s="41">
        <f>'Charges contractuels'!Z3/1976</f>
        <v>59.511969327721083</v>
      </c>
      <c r="AA3" s="41">
        <f>'Charges contractuels'!AA3/1976</f>
        <v>68.758900598389943</v>
      </c>
      <c r="AB3" s="41">
        <f>'Charges contractuels'!AB3/1976</f>
        <v>67.159494461622629</v>
      </c>
      <c r="AC3" s="41">
        <f>'Charges contractuels'!AC3/1976</f>
        <v>68.217926666959585</v>
      </c>
      <c r="AD3" s="41">
        <f>'Charges contractuels'!AD3/1976</f>
        <v>80.324293607481422</v>
      </c>
      <c r="AE3" s="41">
        <f>'Charges contractuels'!AE3/1976</f>
        <v>76.149688242073381</v>
      </c>
      <c r="AF3" s="41">
        <f>'Charges contractuels'!AF3/1976</f>
        <v>88.256055182595219</v>
      </c>
      <c r="AG3" s="3"/>
      <c r="AH3" s="3"/>
      <c r="AI3" s="3"/>
      <c r="AJ3" s="3"/>
    </row>
    <row r="4" spans="1:36" ht="19.5" customHeight="1">
      <c r="A4" s="51">
        <v>2</v>
      </c>
      <c r="B4" s="41">
        <f>'Charges contractuels'!B4/1976</f>
        <v>20.801114167876765</v>
      </c>
      <c r="C4" s="41">
        <f>'Charges contractuels'!C4/1976</f>
        <v>23.990338084986131</v>
      </c>
      <c r="D4" s="41">
        <f>'Charges contractuels'!D4/1976</f>
        <v>25.612192925669017</v>
      </c>
      <c r="E4" s="41">
        <f>'Charges contractuels'!E4/1976</f>
        <v>27.667444321984092</v>
      </c>
      <c r="F4" s="41">
        <f>'Charges contractuels'!F4/1976</f>
        <v>21.824948624213331</v>
      </c>
      <c r="G4" s="41">
        <f>'Charges contractuels'!G4/1976</f>
        <v>25.881947249906592</v>
      </c>
      <c r="H4" s="41">
        <f>'Charges contractuels'!H4/1976</f>
        <v>28.926392675413499</v>
      </c>
      <c r="I4" s="41">
        <f>'Charges contractuels'!I4/1976</f>
        <v>32.370945703978194</v>
      </c>
      <c r="J4" s="41">
        <f>'Charges contractuels'!J4/1976</f>
        <v>27.111689526568789</v>
      </c>
      <c r="K4" s="41">
        <f>'Charges contractuels'!K4/1976</f>
        <v>31.812046951930853</v>
      </c>
      <c r="L4" s="41">
        <f>'Charges contractuels'!L4/1976</f>
        <v>28.834407048342509</v>
      </c>
      <c r="M4" s="41">
        <f>'Charges contractuels'!M4/1976</f>
        <v>32.106398113348412</v>
      </c>
      <c r="N4" s="41">
        <f>'Charges contractuels'!N4/1976</f>
        <v>32.390919075522838</v>
      </c>
      <c r="O4" s="41">
        <f>'Charges contractuels'!O4/1976</f>
        <v>35.662910140528744</v>
      </c>
      <c r="P4" s="41">
        <f>'Charges contractuels'!P4/1976</f>
        <v>36.859221204135444</v>
      </c>
      <c r="Q4" s="41">
        <f>'Charges contractuels'!Q4/1976</f>
        <v>32.404405369129904</v>
      </c>
      <c r="R4" s="41">
        <f>'Charges contractuels'!R4/1976</f>
        <v>40.238334411400018</v>
      </c>
      <c r="S4" s="41">
        <f>'Charges contractuels'!S4/1976</f>
        <v>38.656397861710211</v>
      </c>
      <c r="T4" s="41">
        <f>'Charges contractuels'!T4/1976</f>
        <v>47.23215840865771</v>
      </c>
      <c r="U4" s="41">
        <f>'Charges contractuels'!U4/1976</f>
        <v>42.212909888890536</v>
      </c>
      <c r="V4" s="41">
        <f>'Charges contractuels'!V4/1976</f>
        <v>50.788670435838029</v>
      </c>
      <c r="W4" s="41">
        <f>'Charges contractuels'!W4/1976</f>
        <v>48.937719316412313</v>
      </c>
      <c r="X4" s="41">
        <f>'Charges contractuels'!X4/1976</f>
        <v>49.99613729570116</v>
      </c>
      <c r="Y4" s="41">
        <f>'Charges contractuels'!Y4/1976</f>
        <v>53.245779239128268</v>
      </c>
      <c r="Z4" s="41">
        <f>'Charges contractuels'!Z4/1976</f>
        <v>60.399105687780938</v>
      </c>
      <c r="AA4" s="41">
        <f>'Charges contractuels'!AA4/1976</f>
        <v>69.646036958449798</v>
      </c>
      <c r="AB4" s="41">
        <f>'Charges contractuels'!AB4/1976</f>
        <v>68.04663082168247</v>
      </c>
      <c r="AC4" s="41">
        <f>'Charges contractuels'!AC4/1976</f>
        <v>69.105063027019455</v>
      </c>
      <c r="AD4" s="41">
        <f>'Charges contractuels'!AD4/1976</f>
        <v>81.211429967541292</v>
      </c>
      <c r="AE4" s="41">
        <f>'Charges contractuels'!AE4/1976</f>
        <v>77.036824602133251</v>
      </c>
      <c r="AF4" s="41">
        <f>'Charges contractuels'!AF4/1976</f>
        <v>89.143191542655089</v>
      </c>
      <c r="AG4" s="3"/>
      <c r="AH4" s="3"/>
      <c r="AI4" s="3"/>
      <c r="AJ4" s="3"/>
    </row>
    <row r="5" spans="1:36" ht="19.5" customHeight="1">
      <c r="A5" s="51">
        <v>3</v>
      </c>
      <c r="B5" s="41">
        <f>'Charges contractuels'!B5/1976</f>
        <v>20.96182583336099</v>
      </c>
      <c r="C5" s="41">
        <f>'Charges contractuels'!C5/1976</f>
        <v>24.189630792941209</v>
      </c>
      <c r="D5" s="41">
        <f>'Charges contractuels'!D5/1976</f>
        <v>25.811485633624095</v>
      </c>
      <c r="E5" s="41">
        <f>'Charges contractuels'!E5/1976</f>
        <v>27.86673702993917</v>
      </c>
      <c r="F5" s="41">
        <f>'Charges contractuels'!F5/1976</f>
        <v>22.205225116207561</v>
      </c>
      <c r="G5" s="41">
        <f>'Charges contractuels'!G5/1976</f>
        <v>26.262223741900826</v>
      </c>
      <c r="H5" s="41">
        <f>'Charges contractuels'!H5/1976</f>
        <v>29.306669167407733</v>
      </c>
      <c r="I5" s="41">
        <f>'Charges contractuels'!I5/1976</f>
        <v>32.751222195972424</v>
      </c>
      <c r="J5" s="41">
        <f>'Charges contractuels'!J5/1976</f>
        <v>27.470442007774519</v>
      </c>
      <c r="K5" s="41">
        <f>'Charges contractuels'!K5/1976</f>
        <v>32.170799433136594</v>
      </c>
      <c r="L5" s="41">
        <f>'Charges contractuels'!L5/1976</f>
        <v>29.193159529548243</v>
      </c>
      <c r="M5" s="41">
        <f>'Charges contractuels'!M5/1976</f>
        <v>32.465150594554146</v>
      </c>
      <c r="N5" s="41">
        <f>'Charges contractuels'!N5/1976</f>
        <v>32.749671556728572</v>
      </c>
      <c r="O5" s="41">
        <f>'Charges contractuels'!O5/1976</f>
        <v>36.021662621734478</v>
      </c>
      <c r="P5" s="41">
        <f>'Charges contractuels'!P5/1976</f>
        <v>37.217973685341178</v>
      </c>
      <c r="Q5" s="41">
        <f>'Charges contractuels'!Q5/1976</f>
        <v>33.29154172918976</v>
      </c>
      <c r="R5" s="41">
        <f>'Charges contractuels'!R5/1976</f>
        <v>41.125470771459881</v>
      </c>
      <c r="S5" s="41">
        <f>'Charges contractuels'!S5/1976</f>
        <v>39.543534221770066</v>
      </c>
      <c r="T5" s="41">
        <f>'Charges contractuels'!T5/1976</f>
        <v>48.119294768717566</v>
      </c>
      <c r="U5" s="41">
        <f>'Charges contractuels'!U5/1976</f>
        <v>43.100046248950392</v>
      </c>
      <c r="V5" s="41">
        <f>'Charges contractuels'!V5/1976</f>
        <v>51.675806795897884</v>
      </c>
      <c r="W5" s="41">
        <f>'Charges contractuels'!W5/1976</f>
        <v>49.824855676472168</v>
      </c>
      <c r="X5" s="41">
        <f>'Charges contractuels'!X5/1976</f>
        <v>50.88327365576103</v>
      </c>
      <c r="Y5" s="41">
        <f>'Charges contractuels'!Y5/1976</f>
        <v>54.132915599188131</v>
      </c>
      <c r="Z5" s="41">
        <f>'Charges contractuels'!Z5/1976</f>
        <v>61.286242047840801</v>
      </c>
      <c r="AA5" s="41">
        <f>'Charges contractuels'!AA5/1976</f>
        <v>70.533173318509654</v>
      </c>
      <c r="AB5" s="41">
        <f>'Charges contractuels'!AB5/1976</f>
        <v>68.93376718174234</v>
      </c>
      <c r="AC5" s="41">
        <f>'Charges contractuels'!AC5/1976</f>
        <v>69.992199387079296</v>
      </c>
      <c r="AD5" s="41">
        <f>'Charges contractuels'!AD5/1976</f>
        <v>82.098566327601148</v>
      </c>
      <c r="AE5" s="41">
        <f>'Charges contractuels'!AE5/1976</f>
        <v>77.923960962193092</v>
      </c>
      <c r="AF5" s="41">
        <f>'Charges contractuels'!AF5/1976</f>
        <v>90.030327902714959</v>
      </c>
      <c r="AG5" s="3"/>
      <c r="AH5" s="3"/>
      <c r="AI5" s="3"/>
      <c r="AJ5" s="3"/>
    </row>
    <row r="6" spans="1:36" ht="19.5" customHeight="1">
      <c r="A6" s="51">
        <v>4</v>
      </c>
      <c r="B6" s="41">
        <f>'Charges contractuels'!B6/1976</f>
        <v>20.96182583336099</v>
      </c>
      <c r="C6" s="41">
        <f>'Charges contractuels'!C6/1976</f>
        <v>24.189630792941209</v>
      </c>
      <c r="D6" s="41">
        <f>'Charges contractuels'!D6/1976</f>
        <v>25.811485633624095</v>
      </c>
      <c r="E6" s="41">
        <f>'Charges contractuels'!E6/1976</f>
        <v>27.86673702993917</v>
      </c>
      <c r="F6" s="41">
        <f>'Charges contractuels'!F6/1976</f>
        <v>22.205225116207561</v>
      </c>
      <c r="G6" s="41">
        <f>'Charges contractuels'!G6/1976</f>
        <v>25.750157140227401</v>
      </c>
      <c r="H6" s="41">
        <f>'Charges contractuels'!H6/1976</f>
        <v>29.306669167407733</v>
      </c>
      <c r="I6" s="41">
        <f>'Charges contractuels'!I6/1976</f>
        <v>32.751222195972424</v>
      </c>
      <c r="J6" s="41">
        <f>'Charges contractuels'!J6/1976</f>
        <v>27.470442007774519</v>
      </c>
      <c r="K6" s="41">
        <f>'Charges contractuels'!K6/1976</f>
        <v>32.170799433136594</v>
      </c>
      <c r="L6" s="41">
        <f>'Charges contractuels'!L6/1976</f>
        <v>29.193159529548243</v>
      </c>
      <c r="M6" s="41">
        <f>'Charges contractuels'!M6/1976</f>
        <v>32.465150594554146</v>
      </c>
      <c r="N6" s="41">
        <f>'Charges contractuels'!N6/1976</f>
        <v>32.749671556728572</v>
      </c>
      <c r="O6" s="41">
        <f>'Charges contractuels'!O6/1976</f>
        <v>36.021662621734478</v>
      </c>
      <c r="P6" s="41">
        <f>'Charges contractuels'!P6/1976</f>
        <v>37.217973685341178</v>
      </c>
      <c r="Q6" s="41">
        <f>'Charges contractuels'!Q6/1976</f>
        <v>33.29154172918976</v>
      </c>
      <c r="R6" s="41">
        <f>'Charges contractuels'!R6/1976</f>
        <v>41.125470771459881</v>
      </c>
      <c r="S6" s="41">
        <f>'Charges contractuels'!S6/1976</f>
        <v>39.543534221770066</v>
      </c>
      <c r="T6" s="41">
        <f>'Charges contractuels'!T6/1976</f>
        <v>48.119294768717566</v>
      </c>
      <c r="U6" s="41">
        <f>'Charges contractuels'!U6/1976</f>
        <v>43.100046248950392</v>
      </c>
      <c r="V6" s="41">
        <f>'Charges contractuels'!V6/1976</f>
        <v>51.675806795897884</v>
      </c>
      <c r="W6" s="41">
        <f>'Charges contractuels'!W6/1976</f>
        <v>49.824855676472168</v>
      </c>
      <c r="X6" s="41">
        <f>'Charges contractuels'!X6/1976</f>
        <v>50.88327365576103</v>
      </c>
      <c r="Y6" s="41">
        <f>'Charges contractuels'!Y6/1976</f>
        <v>54.132915599188131</v>
      </c>
      <c r="Z6" s="41">
        <f>'Charges contractuels'!Z6/1976</f>
        <v>61.286242047840801</v>
      </c>
      <c r="AA6" s="41">
        <f>'Charges contractuels'!AA6/1976</f>
        <v>70.533173318509654</v>
      </c>
      <c r="AB6" s="41">
        <f>'Charges contractuels'!AB6/1976</f>
        <v>68.93376718174234</v>
      </c>
      <c r="AC6" s="41">
        <f>'Charges contractuels'!AC6/1976</f>
        <v>69.992199387079296</v>
      </c>
      <c r="AD6" s="41">
        <f>'Charges contractuels'!AD6/1976</f>
        <v>82.098566327601148</v>
      </c>
      <c r="AE6" s="41">
        <f>'Charges contractuels'!AE6/1976</f>
        <v>77.923960962193092</v>
      </c>
      <c r="AF6" s="41">
        <f>'Charges contractuels'!AF6/1976</f>
        <v>90.030327902714959</v>
      </c>
      <c r="AG6" s="3"/>
      <c r="AH6" s="3"/>
      <c r="AI6" s="3"/>
      <c r="AJ6" s="3"/>
    </row>
    <row r="7" spans="1:36" ht="19.5" customHeight="1">
      <c r="A7" s="51">
        <v>5</v>
      </c>
      <c r="B7" s="41">
        <f>'Charges contractuels'!B7/1976</f>
        <v>21.044578755209422</v>
      </c>
      <c r="C7" s="41">
        <f>'Charges contractuels'!C7/1976</f>
        <v>24.466569271473691</v>
      </c>
      <c r="D7" s="41">
        <f>'Charges contractuels'!D7/1976</f>
        <v>26.08842411215657</v>
      </c>
      <c r="E7" s="41">
        <f>'Charges contractuels'!E7/1976</f>
        <v>28.143675508471649</v>
      </c>
      <c r="F7" s="41">
        <f>'Charges contractuels'!F7/1976</f>
        <v>22.585501608201792</v>
      </c>
      <c r="G7" s="41">
        <f>'Charges contractuels'!G7/1976</f>
        <v>26.130433632221635</v>
      </c>
      <c r="H7" s="41">
        <f>'Charges contractuels'!H7/1976</f>
        <v>29.68694565940196</v>
      </c>
      <c r="I7" s="41">
        <f>'Charges contractuels'!I7/1976</f>
        <v>33.131498687966655</v>
      </c>
      <c r="J7" s="41">
        <f>'Charges contractuels'!J7/1976</f>
        <v>27.886681949387601</v>
      </c>
      <c r="K7" s="41">
        <f>'Charges contractuels'!K7/1976</f>
        <v>32.587039374749665</v>
      </c>
      <c r="L7" s="41">
        <f>'Charges contractuels'!L7/1976</f>
        <v>29.609399471161321</v>
      </c>
      <c r="M7" s="41">
        <f>'Charges contractuels'!M7/1976</f>
        <v>32.881390536167224</v>
      </c>
      <c r="N7" s="41">
        <f>'Charges contractuels'!N7/1976</f>
        <v>33.16591149834165</v>
      </c>
      <c r="O7" s="41">
        <f>'Charges contractuels'!O7/1976</f>
        <v>36.437902563347556</v>
      </c>
      <c r="P7" s="41">
        <f>'Charges contractuels'!P7/1976</f>
        <v>37.634213626954256</v>
      </c>
      <c r="Q7" s="41">
        <f>'Charges contractuels'!Q7/1976</f>
        <v>34.653941904465789</v>
      </c>
      <c r="R7" s="41">
        <f>'Charges contractuels'!R7/1976</f>
        <v>42.487870946735903</v>
      </c>
      <c r="S7" s="41">
        <f>'Charges contractuels'!S7/1976</f>
        <v>41.15843252492779</v>
      </c>
      <c r="T7" s="41">
        <f>'Charges contractuels'!T7/1976</f>
        <v>49.481694943993588</v>
      </c>
      <c r="U7" s="41">
        <f>'Charges contractuels'!U7/1976</f>
        <v>44.714944552108122</v>
      </c>
      <c r="V7" s="41">
        <f>'Charges contractuels'!V7/1976</f>
        <v>53.038206971173906</v>
      </c>
      <c r="W7" s="41">
        <f>'Charges contractuels'!W7/1976</f>
        <v>51.617849875902969</v>
      </c>
      <c r="X7" s="41">
        <f>'Charges contractuels'!X7/1976</f>
        <v>52.676267855191824</v>
      </c>
      <c r="Y7" s="41">
        <f>'Charges contractuels'!Y7/1976</f>
        <v>55.925909798618932</v>
      </c>
      <c r="Z7" s="41">
        <f>'Charges contractuels'!Z7/1976</f>
        <v>63.079236247271602</v>
      </c>
      <c r="AA7" s="41">
        <f>'Charges contractuels'!AA7/1976</f>
        <v>72.326167517940462</v>
      </c>
      <c r="AB7" s="41">
        <f>'Charges contractuels'!AB7/1976</f>
        <v>71.221699820923661</v>
      </c>
      <c r="AC7" s="41">
        <f>'Charges contractuels'!AC7/1976</f>
        <v>72.280132026260631</v>
      </c>
      <c r="AD7" s="41">
        <f>'Charges contractuels'!AD7/1976</f>
        <v>84.386498966782483</v>
      </c>
      <c r="AE7" s="41">
        <f>'Charges contractuels'!AE7/1976</f>
        <v>80.211893601374427</v>
      </c>
      <c r="AF7" s="41">
        <f>'Charges contractuels'!AF7/1976</f>
        <v>92.318260541896265</v>
      </c>
      <c r="AG7" s="3"/>
      <c r="AH7" s="3"/>
      <c r="AI7" s="3"/>
      <c r="AJ7" s="3"/>
    </row>
    <row r="8" spans="1:36" ht="19.5" customHeight="1">
      <c r="A8" s="52">
        <v>6</v>
      </c>
      <c r="B8" s="45">
        <f>'Charges contractuels'!B8/1976</f>
        <v>21.400770547755588</v>
      </c>
      <c r="C8" s="45">
        <f>'Charges contractuels'!C8/1976</f>
        <v>24.310708688394534</v>
      </c>
      <c r="D8" s="45">
        <f>'Charges contractuels'!D8/1976</f>
        <v>26.444615904702736</v>
      </c>
      <c r="E8" s="45">
        <f>'Charges contractuels'!E8/1976</f>
        <v>28.499867301017812</v>
      </c>
      <c r="F8" s="45">
        <f>'Charges contractuels'!F8/1976</f>
        <v>22.941693400747955</v>
      </c>
      <c r="G8" s="45">
        <f>'Charges contractuels'!G8/1976</f>
        <v>26.486625424767798</v>
      </c>
      <c r="H8" s="45">
        <f>'Charges contractuels'!H8/1976</f>
        <v>30.043137451948127</v>
      </c>
      <c r="I8" s="45">
        <f>'Charges contractuels'!I8/1976</f>
        <v>33.487690480512825</v>
      </c>
      <c r="J8" s="45">
        <f>'Charges contractuels'!J8/1976</f>
        <v>28.242873741933767</v>
      </c>
      <c r="K8" s="45">
        <f>'Charges contractuels'!K8/1976</f>
        <v>32.943231167295835</v>
      </c>
      <c r="L8" s="45">
        <f>'Charges contractuels'!L8/1976</f>
        <v>29.965591263707488</v>
      </c>
      <c r="M8" s="45">
        <f>'Charges contractuels'!M8/1976</f>
        <v>33.237582328713394</v>
      </c>
      <c r="N8" s="45">
        <f>'Charges contractuels'!N8/1976</f>
        <v>33.52210329088782</v>
      </c>
      <c r="O8" s="45">
        <f>'Charges contractuels'!O8/1976</f>
        <v>36.794094355893726</v>
      </c>
      <c r="P8" s="45">
        <f>'Charges contractuels'!P8/1976</f>
        <v>37.990405419500419</v>
      </c>
      <c r="Q8" s="45">
        <f>'Charges contractuels'!Q8/1976</f>
        <v>35.010133697011959</v>
      </c>
      <c r="R8" s="45">
        <f>'Charges contractuels'!R8/1976</f>
        <v>42.844062739282066</v>
      </c>
      <c r="S8" s="45">
        <f>'Charges contractuels'!S8/1976</f>
        <v>41.514624317473952</v>
      </c>
      <c r="T8" s="45">
        <f>'Charges contractuels'!T8/1976</f>
        <v>49.837886736539751</v>
      </c>
      <c r="U8" s="45">
        <f>'Charges contractuels'!U8/1976</f>
        <v>45.071136344654285</v>
      </c>
      <c r="V8" s="45">
        <f>'Charges contractuels'!V8/1976</f>
        <v>53.394398763720069</v>
      </c>
      <c r="W8" s="45">
        <f>'Charges contractuels'!W8/1976</f>
        <v>51.974041668449132</v>
      </c>
      <c r="X8" s="45">
        <f>'Charges contractuels'!X8/1976</f>
        <v>53.03245964773798</v>
      </c>
      <c r="Y8" s="45">
        <f>'Charges contractuels'!Y8/1976</f>
        <v>56.282101591165095</v>
      </c>
      <c r="Z8" s="45">
        <f>'Charges contractuels'!Z8/1976</f>
        <v>63.435428039817758</v>
      </c>
      <c r="AA8" s="45">
        <f>'Charges contractuels'!AA8/1976</f>
        <v>72.682359310486618</v>
      </c>
      <c r="AB8" s="45">
        <f>'Charges contractuels'!AB8/1976</f>
        <v>71.577891613469831</v>
      </c>
      <c r="AC8" s="45">
        <f>'Charges contractuels'!AC8/1976</f>
        <v>72.636323818806787</v>
      </c>
      <c r="AD8" s="45">
        <f>'Charges contractuels'!AD8/1976</f>
        <v>84.742690759328624</v>
      </c>
      <c r="AE8" s="45">
        <f>'Charges contractuels'!AE8/1976</f>
        <v>80.568085393920583</v>
      </c>
      <c r="AF8" s="45">
        <f>'Charges contractuels'!AF8/1976</f>
        <v>92.674452334442421</v>
      </c>
      <c r="AG8" s="3"/>
      <c r="AH8" s="3"/>
      <c r="AI8" s="3"/>
      <c r="AJ8" s="3"/>
    </row>
    <row r="9" spans="1:36" ht="19.5" customHeight="1">
      <c r="A9" s="51">
        <v>7</v>
      </c>
      <c r="B9" s="41">
        <f>'Charges contractuels'!B9/1976</f>
        <v>21.48352346960402</v>
      </c>
      <c r="C9" s="41">
        <f>'Charges contractuels'!C9/1976</f>
        <v>24.587647166927013</v>
      </c>
      <c r="D9" s="41">
        <f>'Charges contractuels'!D9/1976</f>
        <v>26.721554383235212</v>
      </c>
      <c r="E9" s="41">
        <f>'Charges contractuels'!E9/1976</f>
        <v>28.776805779550287</v>
      </c>
      <c r="F9" s="41">
        <f>'Charges contractuels'!F9/1976</f>
        <v>23.448624399054129</v>
      </c>
      <c r="G9" s="41">
        <f>'Charges contractuels'!G9/1976</f>
        <v>26.993556423073972</v>
      </c>
      <c r="H9" s="41">
        <f>'Charges contractuels'!H9/1976</f>
        <v>30.550068450254305</v>
      </c>
      <c r="I9" s="41">
        <f>'Charges contractuels'!I9/1976</f>
        <v>33.994621478819006</v>
      </c>
      <c r="J9" s="41">
        <f>'Charges contractuels'!J9/1976</f>
        <v>28.79773229631822</v>
      </c>
      <c r="K9" s="41">
        <f>'Charges contractuels'!K9/1976</f>
        <v>33.498089721680287</v>
      </c>
      <c r="L9" s="41">
        <f>'Charges contractuels'!L9/1976</f>
        <v>30.520449818091944</v>
      </c>
      <c r="M9" s="41">
        <f>'Charges contractuels'!M9/1976</f>
        <v>33.792440883097846</v>
      </c>
      <c r="N9" s="41">
        <f>'Charges contractuels'!N9/1976</f>
        <v>34.07696184527228</v>
      </c>
      <c r="O9" s="41">
        <f>'Charges contractuels'!O9/1976</f>
        <v>37.348952910278179</v>
      </c>
      <c r="P9" s="41">
        <f>'Charges contractuels'!P9/1976</f>
        <v>38.545263973884879</v>
      </c>
      <c r="Q9" s="41">
        <f>'Charges contractuels'!Q9/1976</f>
        <v>36.372533872287981</v>
      </c>
      <c r="R9" s="41">
        <f>'Charges contractuels'!R9/1976</f>
        <v>44.206462914558088</v>
      </c>
      <c r="S9" s="41">
        <f>'Charges contractuels'!S9/1976</f>
        <v>43.129522620631668</v>
      </c>
      <c r="T9" s="41">
        <f>'Charges contractuels'!T9/1976</f>
        <v>51.20028691181578</v>
      </c>
      <c r="U9" s="41">
        <f>'Charges contractuels'!U9/1976</f>
        <v>46.686034647812001</v>
      </c>
      <c r="V9" s="41">
        <f>'Charges contractuels'!V9/1976</f>
        <v>54.756798938996091</v>
      </c>
      <c r="W9" s="41">
        <f>'Charges contractuels'!W9/1976</f>
        <v>53.767035867879933</v>
      </c>
      <c r="X9" s="41">
        <f>'Charges contractuels'!X9/1976</f>
        <v>54.825453847168788</v>
      </c>
      <c r="Y9" s="41">
        <f>'Charges contractuels'!Y9/1976</f>
        <v>58.075095790595888</v>
      </c>
      <c r="Z9" s="41">
        <f>'Charges contractuels'!Z9/1976</f>
        <v>65.228422239248559</v>
      </c>
      <c r="AA9" s="41">
        <f>'Charges contractuels'!AA9/1976</f>
        <v>74.475353509917412</v>
      </c>
      <c r="AB9" s="41">
        <f>'Charges contractuels'!AB9/1976</f>
        <v>73.865824252651137</v>
      </c>
      <c r="AC9" s="41">
        <f>'Charges contractuels'!AC9/1976</f>
        <v>74.924256457988108</v>
      </c>
      <c r="AD9" s="41">
        <f>'Charges contractuels'!AD9/1976</f>
        <v>87.030623398509945</v>
      </c>
      <c r="AE9" s="41">
        <f>'Charges contractuels'!AE9/1976</f>
        <v>82.856018033101904</v>
      </c>
      <c r="AF9" s="41">
        <f>'Charges contractuels'!AF9/1976</f>
        <v>94.962384973623742</v>
      </c>
      <c r="AG9" s="3"/>
      <c r="AH9" s="3"/>
      <c r="AI9" s="3"/>
      <c r="AJ9" s="3"/>
    </row>
    <row r="10" spans="1:36" ht="19.5" customHeight="1">
      <c r="A10" s="51">
        <v>8</v>
      </c>
      <c r="B10" s="41">
        <f>'Charges contractuels'!B10/1976</f>
        <v>21.48352346960402</v>
      </c>
      <c r="C10" s="41">
        <f>'Charges contractuels'!C10/1976</f>
        <v>24.587647166927013</v>
      </c>
      <c r="D10" s="41">
        <f>'Charges contractuels'!D10/1976</f>
        <v>26.721554383235212</v>
      </c>
      <c r="E10" s="41">
        <f>'Charges contractuels'!E10/1976</f>
        <v>28.776805779550287</v>
      </c>
      <c r="F10" s="41">
        <f>'Charges contractuels'!F10/1976</f>
        <v>23.448624399054129</v>
      </c>
      <c r="G10" s="41">
        <f>'Charges contractuels'!G10/1976</f>
        <v>26.993556423073972</v>
      </c>
      <c r="H10" s="41">
        <f>'Charges contractuels'!H10/1976</f>
        <v>30.550068450254305</v>
      </c>
      <c r="I10" s="41">
        <f>'Charges contractuels'!I10/1976</f>
        <v>33.994621478819006</v>
      </c>
      <c r="J10" s="41">
        <f>'Charges contractuels'!J10/1976</f>
        <v>28.79773229631822</v>
      </c>
      <c r="K10" s="41">
        <f>'Charges contractuels'!K10/1976</f>
        <v>33.498089721680287</v>
      </c>
      <c r="L10" s="41">
        <f>'Charges contractuels'!L10/1976</f>
        <v>30.520449818091944</v>
      </c>
      <c r="M10" s="41">
        <f>'Charges contractuels'!M10/1976</f>
        <v>33.792440883097846</v>
      </c>
      <c r="N10" s="41">
        <f>'Charges contractuels'!N10/1976</f>
        <v>34.07696184527228</v>
      </c>
      <c r="O10" s="41">
        <f>'Charges contractuels'!O10/1976</f>
        <v>37.348952910278179</v>
      </c>
      <c r="P10" s="41">
        <f>'Charges contractuels'!P10/1976</f>
        <v>38.545263973884879</v>
      </c>
      <c r="Q10" s="41">
        <f>'Charges contractuels'!Q10/1976</f>
        <v>36.372533872287981</v>
      </c>
      <c r="R10" s="41">
        <f>'Charges contractuels'!R10/1976</f>
        <v>44.206462914558088</v>
      </c>
      <c r="S10" s="41">
        <f>'Charges contractuels'!S10/1976</f>
        <v>43.129522620631668</v>
      </c>
      <c r="T10" s="41">
        <f>'Charges contractuels'!T10/1976</f>
        <v>51.20028691181578</v>
      </c>
      <c r="U10" s="41">
        <f>'Charges contractuels'!U10/1976</f>
        <v>46.686034647812001</v>
      </c>
      <c r="V10" s="41">
        <f>'Charges contractuels'!V10/1976</f>
        <v>54.756798938996091</v>
      </c>
      <c r="W10" s="41">
        <f>'Charges contractuels'!W10/1976</f>
        <v>53.767035867879933</v>
      </c>
      <c r="X10" s="41">
        <f>'Charges contractuels'!X10/1976</f>
        <v>54.825453847168788</v>
      </c>
      <c r="Y10" s="41">
        <f>'Charges contractuels'!Y10/1976</f>
        <v>58.075095790595888</v>
      </c>
      <c r="Z10" s="41">
        <f>'Charges contractuels'!Z10/1976</f>
        <v>65.228422239248559</v>
      </c>
      <c r="AA10" s="41">
        <f>'Charges contractuels'!AA10/1976</f>
        <v>74.475353509917412</v>
      </c>
      <c r="AB10" s="41">
        <f>'Charges contractuels'!AB10/1976</f>
        <v>73.865824252651137</v>
      </c>
      <c r="AC10" s="41">
        <f>'Charges contractuels'!AC10/1976</f>
        <v>74.924256457988108</v>
      </c>
      <c r="AD10" s="41">
        <f>'Charges contractuels'!AD10/1976</f>
        <v>87.030623398509945</v>
      </c>
      <c r="AE10" s="41">
        <f>'Charges contractuels'!AE10/1976</f>
        <v>82.856018033101904</v>
      </c>
      <c r="AF10" s="41">
        <f>'Charges contractuels'!AF10/1976</f>
        <v>94.962384973623742</v>
      </c>
      <c r="AG10" s="3"/>
      <c r="AH10" s="3"/>
      <c r="AI10" s="3"/>
      <c r="AJ10" s="3"/>
    </row>
    <row r="11" spans="1:36" ht="19.5" customHeight="1">
      <c r="A11" s="51">
        <v>9</v>
      </c>
      <c r="B11" s="41">
        <f>'Charges contractuels'!B11/1976</f>
        <v>21.569448800180695</v>
      </c>
      <c r="C11" s="41">
        <f>'Charges contractuels'!C11/1976</f>
        <v>24.864585645459488</v>
      </c>
      <c r="D11" s="41">
        <f>'Charges contractuels'!D11/1976</f>
        <v>26.998492861767687</v>
      </c>
      <c r="E11" s="41">
        <f>'Charges contractuels'!E11/1976</f>
        <v>29.053744258082766</v>
      </c>
      <c r="F11" s="41">
        <f>'Charges contractuels'!F11/1976</f>
        <v>24.462429491474047</v>
      </c>
      <c r="G11" s="41">
        <f>'Charges contractuels'!G11/1976</f>
        <v>28.007361515493887</v>
      </c>
      <c r="H11" s="41">
        <f>'Charges contractuels'!H11/1976</f>
        <v>31.563873542674219</v>
      </c>
      <c r="I11" s="41">
        <f>'Charges contractuels'!I11/1976</f>
        <v>35.008426571238921</v>
      </c>
      <c r="J11" s="41">
        <f>'Charges contractuels'!J11/1976</f>
        <v>29.754163736715668</v>
      </c>
      <c r="K11" s="41">
        <f>'Charges contractuels'!K11/1976</f>
        <v>34.454521162077732</v>
      </c>
      <c r="L11" s="41">
        <f>'Charges contractuels'!L11/1976</f>
        <v>31.476881258489389</v>
      </c>
      <c r="M11" s="41">
        <f>'Charges contractuels'!M11/1976</f>
        <v>34.748872323495291</v>
      </c>
      <c r="N11" s="41">
        <f>'Charges contractuels'!N11/1976</f>
        <v>35.033393285669725</v>
      </c>
      <c r="O11" s="41">
        <f>'Charges contractuels'!O11/1976</f>
        <v>38.305384350675624</v>
      </c>
      <c r="P11" s="41">
        <f>'Charges contractuels'!P11/1976</f>
        <v>39.501695414282324</v>
      </c>
      <c r="Q11" s="41">
        <f>'Charges contractuels'!Q11/1976</f>
        <v>37.734934047564003</v>
      </c>
      <c r="R11" s="41">
        <f>'Charges contractuels'!R11/1976</f>
        <v>45.56886308983411</v>
      </c>
      <c r="S11" s="41">
        <f>'Charges contractuels'!S11/1976</f>
        <v>44.744420923789392</v>
      </c>
      <c r="T11" s="41">
        <f>'Charges contractuels'!T11/1976</f>
        <v>52.562687087091803</v>
      </c>
      <c r="U11" s="41">
        <f>'Charges contractuels'!U11/1976</f>
        <v>48.300932950969724</v>
      </c>
      <c r="V11" s="41">
        <f>'Charges contractuels'!V11/1976</f>
        <v>56.119199114272121</v>
      </c>
      <c r="W11" s="41">
        <f>'Charges contractuels'!W11/1976</f>
        <v>55.560030067310727</v>
      </c>
      <c r="X11" s="41">
        <f>'Charges contractuels'!X11/1976</f>
        <v>56.618448046599589</v>
      </c>
      <c r="Y11" s="41">
        <f>'Charges contractuels'!Y11/1976</f>
        <v>59.868089990026689</v>
      </c>
      <c r="Z11" s="41">
        <f>'Charges contractuels'!Z11/1976</f>
        <v>67.021416438679353</v>
      </c>
      <c r="AA11" s="41">
        <f>'Charges contractuels'!AA11/1976</f>
        <v>76.268347709348234</v>
      </c>
      <c r="AB11" s="41">
        <f>'Charges contractuels'!AB11/1976</f>
        <v>76.153756891832458</v>
      </c>
      <c r="AC11" s="41">
        <f>'Charges contractuels'!AC11/1976</f>
        <v>77.212189097169414</v>
      </c>
      <c r="AD11" s="41">
        <f>'Charges contractuels'!AD11/1976</f>
        <v>89.31855603769128</v>
      </c>
      <c r="AE11" s="41">
        <f>'Charges contractuels'!AE11/1976</f>
        <v>85.143950672283225</v>
      </c>
      <c r="AF11" s="41">
        <f>'Charges contractuels'!AF11/1976</f>
        <v>97.250317612805063</v>
      </c>
      <c r="AG11" s="3"/>
      <c r="AH11" s="3"/>
      <c r="AI11" s="3"/>
      <c r="AJ11" s="3"/>
    </row>
    <row r="12" spans="1:36" ht="19.5" customHeight="1">
      <c r="A12" s="51">
        <v>10</v>
      </c>
      <c r="B12" s="41">
        <f>'Charges contractuels'!B12/1976</f>
        <v>21.569448800180695</v>
      </c>
      <c r="C12" s="41">
        <f>'Charges contractuels'!C12/1976</f>
        <v>24.864585645459488</v>
      </c>
      <c r="D12" s="41">
        <f>'Charges contractuels'!D12/1976</f>
        <v>26.998492861767687</v>
      </c>
      <c r="E12" s="41">
        <f>'Charges contractuels'!E12/1976</f>
        <v>29.053744258082766</v>
      </c>
      <c r="F12" s="41">
        <f>'Charges contractuels'!F12/1976</f>
        <v>24.462429491474047</v>
      </c>
      <c r="G12" s="41">
        <f>'Charges contractuels'!G12/1976</f>
        <v>28.007361515493887</v>
      </c>
      <c r="H12" s="41">
        <f>'Charges contractuels'!H12/1976</f>
        <v>31.563873542674219</v>
      </c>
      <c r="I12" s="41">
        <f>'Charges contractuels'!I12/1976</f>
        <v>35.008426571238921</v>
      </c>
      <c r="J12" s="41">
        <f>'Charges contractuels'!J12/1976</f>
        <v>29.754163736715668</v>
      </c>
      <c r="K12" s="41">
        <f>'Charges contractuels'!K12/1976</f>
        <v>34.454521162077732</v>
      </c>
      <c r="L12" s="41">
        <f>'Charges contractuels'!L12/1976</f>
        <v>31.476881258489389</v>
      </c>
      <c r="M12" s="41">
        <f>'Charges contractuels'!M12/1976</f>
        <v>34.748872323495291</v>
      </c>
      <c r="N12" s="41">
        <f>'Charges contractuels'!N12/1976</f>
        <v>35.033393285669725</v>
      </c>
      <c r="O12" s="41">
        <f>'Charges contractuels'!O12/1976</f>
        <v>38.305384350675624</v>
      </c>
      <c r="P12" s="41">
        <f>'Charges contractuels'!P12/1976</f>
        <v>39.501695414282324</v>
      </c>
      <c r="Q12" s="41">
        <f>'Charges contractuels'!Q12/1976</f>
        <v>37.734934047564003</v>
      </c>
      <c r="R12" s="41">
        <f>'Charges contractuels'!R12/1976</f>
        <v>45.56886308983411</v>
      </c>
      <c r="S12" s="41">
        <f>'Charges contractuels'!S12/1976</f>
        <v>44.744420923789392</v>
      </c>
      <c r="T12" s="41">
        <f>'Charges contractuels'!T12/1976</f>
        <v>52.562687087091803</v>
      </c>
      <c r="U12" s="41">
        <f>'Charges contractuels'!U12/1976</f>
        <v>48.300932950969724</v>
      </c>
      <c r="V12" s="41">
        <f>'Charges contractuels'!V12/1976</f>
        <v>56.119199114272121</v>
      </c>
      <c r="W12" s="41">
        <f>'Charges contractuels'!W12/1976</f>
        <v>55.560030067310727</v>
      </c>
      <c r="X12" s="41">
        <f>'Charges contractuels'!X12/1976</f>
        <v>56.618448046599589</v>
      </c>
      <c r="Y12" s="41">
        <f>'Charges contractuels'!Y12/1976</f>
        <v>59.868089990026689</v>
      </c>
      <c r="Z12" s="41">
        <f>'Charges contractuels'!Z12/1976</f>
        <v>67.021416438679353</v>
      </c>
      <c r="AA12" s="41">
        <f>'Charges contractuels'!AA12/1976</f>
        <v>76.268347709348234</v>
      </c>
      <c r="AB12" s="41">
        <f>'Charges contractuels'!AB12/1976</f>
        <v>76.153756891832458</v>
      </c>
      <c r="AC12" s="41">
        <f>'Charges contractuels'!AC12/1976</f>
        <v>77.212189097169414</v>
      </c>
      <c r="AD12" s="41">
        <f>'Charges contractuels'!AD12/1976</f>
        <v>89.31855603769128</v>
      </c>
      <c r="AE12" s="41">
        <f>'Charges contractuels'!AE12/1976</f>
        <v>85.143950672283225</v>
      </c>
      <c r="AF12" s="41">
        <f>'Charges contractuels'!AF12/1976</f>
        <v>97.250317612805063</v>
      </c>
      <c r="AG12" s="3"/>
      <c r="AH12" s="3"/>
      <c r="AI12" s="3"/>
      <c r="AJ12" s="3"/>
    </row>
    <row r="13" spans="1:36" ht="19.5" customHeight="1">
      <c r="A13" s="51">
        <v>11</v>
      </c>
      <c r="B13" s="41">
        <f>'Charges contractuels'!B13/1976</f>
        <v>21.84638727871317</v>
      </c>
      <c r="C13" s="41">
        <f>'Charges contractuels'!C13/1976</f>
        <v>25.141524123991964</v>
      </c>
      <c r="D13" s="41">
        <f>'Charges contractuels'!D13/1976</f>
        <v>27.275431340300162</v>
      </c>
      <c r="E13" s="41">
        <f>'Charges contractuels'!E13/1976</f>
        <v>29.330682736615238</v>
      </c>
      <c r="F13" s="41">
        <f>'Charges contractuels'!F13/1976</f>
        <v>24.96418220826865</v>
      </c>
      <c r="G13" s="41">
        <f>'Charges contractuels'!G13/1976</f>
        <v>29.021166607913806</v>
      </c>
      <c r="H13" s="41">
        <f>'Charges contractuels'!H13/1976</f>
        <v>32.577678635094131</v>
      </c>
      <c r="I13" s="41">
        <f>'Charges contractuels'!I13/1976</f>
        <v>36.022231663658836</v>
      </c>
      <c r="J13" s="41">
        <f>'Charges contractuels'!J13/1976</f>
        <v>30.710595177113106</v>
      </c>
      <c r="K13" s="41">
        <f>'Charges contractuels'!K13/1976</f>
        <v>35.410952602475177</v>
      </c>
      <c r="L13" s="41">
        <f>'Charges contractuels'!L13/1976</f>
        <v>32.43331269888683</v>
      </c>
      <c r="M13" s="41">
        <f>'Charges contractuels'!M13/1976</f>
        <v>35.705303763892736</v>
      </c>
      <c r="N13" s="41">
        <f>'Charges contractuels'!N13/1976</f>
        <v>35.98982472606717</v>
      </c>
      <c r="O13" s="41">
        <f>'Charges contractuels'!O13/1976</f>
        <v>39.261815791073069</v>
      </c>
      <c r="P13" s="41">
        <f>'Charges contractuels'!P13/1976</f>
        <v>40.458126854679769</v>
      </c>
      <c r="Q13" s="41">
        <f>'Charges contractuels'!Q13/1976</f>
        <v>39.097334222840026</v>
      </c>
      <c r="R13" s="41">
        <f>'Charges contractuels'!R13/1976</f>
        <v>46.93126326511014</v>
      </c>
      <c r="S13" s="41">
        <f>'Charges contractuels'!S13/1976</f>
        <v>46.359319226947107</v>
      </c>
      <c r="T13" s="41">
        <f>'Charges contractuels'!T13/1976</f>
        <v>53.925087262367825</v>
      </c>
      <c r="U13" s="41">
        <f>'Charges contractuels'!U13/1976</f>
        <v>49.91583125412744</v>
      </c>
      <c r="V13" s="41">
        <f>'Charges contractuels'!V13/1976</f>
        <v>57.481599289548143</v>
      </c>
      <c r="W13" s="41">
        <f>'Charges contractuels'!W13/1976</f>
        <v>57.353024266741535</v>
      </c>
      <c r="X13" s="41">
        <f>'Charges contractuels'!X13/1976</f>
        <v>58.41144224603039</v>
      </c>
      <c r="Y13" s="41">
        <f>'Charges contractuels'!Y13/1976</f>
        <v>61.66108418945749</v>
      </c>
      <c r="Z13" s="41">
        <f>'Charges contractuels'!Z13/1976</f>
        <v>68.814410638110161</v>
      </c>
      <c r="AA13" s="41">
        <f>'Charges contractuels'!AA13/1976</f>
        <v>78.061341908779028</v>
      </c>
      <c r="AB13" s="41">
        <f>'Charges contractuels'!AB13/1976</f>
        <v>78.441689531013779</v>
      </c>
      <c r="AC13" s="41">
        <f>'Charges contractuels'!AC13/1976</f>
        <v>79.500121736350749</v>
      </c>
      <c r="AD13" s="41">
        <f>'Charges contractuels'!AD13/1976</f>
        <v>91.606488676872601</v>
      </c>
      <c r="AE13" s="41">
        <f>'Charges contractuels'!AE13/1976</f>
        <v>87.431883311464546</v>
      </c>
      <c r="AF13" s="41">
        <f>'Charges contractuels'!AF13/1976</f>
        <v>99.538250251986383</v>
      </c>
      <c r="AG13" s="3"/>
      <c r="AH13" s="3"/>
      <c r="AI13" s="3"/>
      <c r="AJ13" s="3"/>
    </row>
    <row r="14" spans="1:36" ht="19.5" customHeight="1">
      <c r="A14" s="51">
        <v>12</v>
      </c>
      <c r="B14" s="41">
        <f>'Charges contractuels'!B14/1976</f>
        <v>22.202579071259333</v>
      </c>
      <c r="C14" s="41">
        <f>'Charges contractuels'!C14/1976</f>
        <v>25.49771591653813</v>
      </c>
      <c r="D14" s="41">
        <f>'Charges contractuels'!D14/1976</f>
        <v>27.631623132846329</v>
      </c>
      <c r="E14" s="41">
        <f>'Charges contractuels'!E14/1976</f>
        <v>29.686874529161404</v>
      </c>
      <c r="F14" s="41">
        <f>'Charges contractuels'!F14/1976</f>
        <v>25.320374000814816</v>
      </c>
      <c r="G14" s="41">
        <f>'Charges contractuels'!G14/1976</f>
        <v>29.377358400459972</v>
      </c>
      <c r="H14" s="41">
        <f>'Charges contractuels'!H14/1976</f>
        <v>32.933870427640301</v>
      </c>
      <c r="I14" s="41">
        <f>'Charges contractuels'!I14/1976</f>
        <v>36.378423456204999</v>
      </c>
      <c r="J14" s="41">
        <f>'Charges contractuels'!J14/1976</f>
        <v>31.066786969659272</v>
      </c>
      <c r="K14" s="41">
        <f>'Charges contractuels'!K14/1976</f>
        <v>35.76714439502134</v>
      </c>
      <c r="L14" s="41">
        <f>'Charges contractuels'!L14/1976</f>
        <v>32.789504491433</v>
      </c>
      <c r="M14" s="41">
        <f>'Charges contractuels'!M14/1976</f>
        <v>36.061495556438906</v>
      </c>
      <c r="N14" s="41">
        <f>'Charges contractuels'!N14/1976</f>
        <v>36.346016518613332</v>
      </c>
      <c r="O14" s="41">
        <f>'Charges contractuels'!O14/1976</f>
        <v>39.618007583619239</v>
      </c>
      <c r="P14" s="41">
        <f>'Charges contractuels'!P14/1976</f>
        <v>40.814318647225932</v>
      </c>
      <c r="Q14" s="41">
        <f>'Charges contractuels'!Q14/1976</f>
        <v>39.453526015386188</v>
      </c>
      <c r="R14" s="41">
        <f>'Charges contractuels'!R14/1976</f>
        <v>47.287455057656302</v>
      </c>
      <c r="S14" s="41">
        <f>'Charges contractuels'!S14/1976</f>
        <v>46.71551101949327</v>
      </c>
      <c r="T14" s="41">
        <f>'Charges contractuels'!T14/1976</f>
        <v>54.281279054913988</v>
      </c>
      <c r="U14" s="41">
        <f>'Charges contractuels'!U14/1976</f>
        <v>50.272023046673596</v>
      </c>
      <c r="V14" s="41">
        <f>'Charges contractuels'!V14/1976</f>
        <v>57.837791082094306</v>
      </c>
      <c r="W14" s="41">
        <f>'Charges contractuels'!W14/1976</f>
        <v>57.709216059287691</v>
      </c>
      <c r="X14" s="41">
        <f>'Charges contractuels'!X14/1976</f>
        <v>58.767634038576553</v>
      </c>
      <c r="Y14" s="41">
        <f>'Charges contractuels'!Y14/1976</f>
        <v>62.017275982003653</v>
      </c>
      <c r="Z14" s="41">
        <f>'Charges contractuels'!Z14/1976</f>
        <v>69.170602430656317</v>
      </c>
      <c r="AA14" s="41">
        <f>'Charges contractuels'!AA14/1976</f>
        <v>78.417533701325198</v>
      </c>
      <c r="AB14" s="41">
        <f>'Charges contractuels'!AB14/1976</f>
        <v>78.797881323559949</v>
      </c>
      <c r="AC14" s="41">
        <f>'Charges contractuels'!AC14/1976</f>
        <v>79.856313528896905</v>
      </c>
      <c r="AD14" s="41">
        <f>'Charges contractuels'!AD14/1976</f>
        <v>91.962680469418743</v>
      </c>
      <c r="AE14" s="41">
        <f>'Charges contractuels'!AE14/1976</f>
        <v>87.788075104010701</v>
      </c>
      <c r="AF14" s="41">
        <f>'Charges contractuels'!AF14/1976</f>
        <v>99.894442044532539</v>
      </c>
      <c r="AG14" s="3"/>
      <c r="AH14" s="3"/>
      <c r="AI14" s="3"/>
      <c r="AJ14" s="3"/>
    </row>
    <row r="15" spans="1:36" ht="19.5" customHeight="1">
      <c r="A15" s="51">
        <v>13</v>
      </c>
      <c r="B15" s="41">
        <f>'Charges contractuels'!B15/1976</f>
        <v>22.479517549791815</v>
      </c>
      <c r="C15" s="41">
        <f>'Charges contractuels'!C15/1976</f>
        <v>25.774654395070606</v>
      </c>
      <c r="D15" s="41">
        <f>'Charges contractuels'!D15/1976</f>
        <v>27.396495009705379</v>
      </c>
      <c r="E15" s="41">
        <f>'Charges contractuels'!E15/1976</f>
        <v>29.963813007693883</v>
      </c>
      <c r="F15" s="41">
        <f>'Charges contractuels'!F15/1976</f>
        <v>26.207510360874675</v>
      </c>
      <c r="G15" s="41">
        <f>'Charges contractuels'!G15/1976</f>
        <v>30.264494760519828</v>
      </c>
      <c r="H15" s="41">
        <f>'Charges contractuels'!H15/1976</f>
        <v>33.821006787700163</v>
      </c>
      <c r="I15" s="41">
        <f>'Charges contractuels'!I15/1976</f>
        <v>37.265559816264862</v>
      </c>
      <c r="J15" s="41">
        <f>'Charges contractuels'!J15/1976</f>
        <v>31.903705379895346</v>
      </c>
      <c r="K15" s="41">
        <f>'Charges contractuels'!K15/1976</f>
        <v>36.604062805257421</v>
      </c>
      <c r="L15" s="41">
        <f>'Charges contractuels'!L15/1976</f>
        <v>33.626422901669073</v>
      </c>
      <c r="M15" s="41">
        <f>'Charges contractuels'!M15/1976</f>
        <v>36.89841396667498</v>
      </c>
      <c r="N15" s="41">
        <f>'Charges contractuels'!N15/1976</f>
        <v>37.182934928849406</v>
      </c>
      <c r="O15" s="41">
        <f>'Charges contractuels'!O15/1976</f>
        <v>40.454925993855312</v>
      </c>
      <c r="P15" s="41">
        <f>'Charges contractuels'!P15/1976</f>
        <v>41.651237057462005</v>
      </c>
      <c r="Q15" s="41">
        <f>'Charges contractuels'!Q15/1976</f>
        <v>40.815926190662211</v>
      </c>
      <c r="R15" s="41">
        <f>'Charges contractuels'!R15/1976</f>
        <v>48.649855232932325</v>
      </c>
      <c r="S15" s="41">
        <f>'Charges contractuels'!S15/1976</f>
        <v>48.330409322650993</v>
      </c>
      <c r="T15" s="41">
        <f>'Charges contractuels'!T15/1976</f>
        <v>55.64367923019001</v>
      </c>
      <c r="U15" s="41">
        <f>'Charges contractuels'!U15/1976</f>
        <v>51.886921349831312</v>
      </c>
      <c r="V15" s="41">
        <f>'Charges contractuels'!V15/1976</f>
        <v>59.200191257370328</v>
      </c>
      <c r="W15" s="41">
        <f>'Charges contractuels'!W15/1976</f>
        <v>59.502210258718492</v>
      </c>
      <c r="X15" s="41">
        <f>'Charges contractuels'!X15/1976</f>
        <v>60.560628238007354</v>
      </c>
      <c r="Y15" s="41">
        <f>'Charges contractuels'!Y15/1976</f>
        <v>63.810270181434454</v>
      </c>
      <c r="Z15" s="41">
        <f>'Charges contractuels'!Z15/1976</f>
        <v>70.963596630087125</v>
      </c>
      <c r="AA15" s="41">
        <f>'Charges contractuels'!AA15/1976</f>
        <v>80.210527900755991</v>
      </c>
      <c r="AB15" s="41">
        <f>'Charges contractuels'!AB15/1976</f>
        <v>81.085813962741256</v>
      </c>
      <c r="AC15" s="41">
        <f>'Charges contractuels'!AC15/1976</f>
        <v>82.144246168078226</v>
      </c>
      <c r="AD15" s="41">
        <f>'Charges contractuels'!AD15/1976</f>
        <v>94.250613108600064</v>
      </c>
      <c r="AE15" s="41">
        <f>'Charges contractuels'!AE15/1976</f>
        <v>90.076007743192022</v>
      </c>
      <c r="AF15" s="41">
        <f>'Charges contractuels'!AF15/1976</f>
        <v>102.18237468371387</v>
      </c>
      <c r="AG15" s="3"/>
      <c r="AH15" s="3"/>
      <c r="AI15" s="3"/>
      <c r="AJ15" s="3"/>
    </row>
    <row r="16" spans="1:36" ht="19.5" customHeight="1">
      <c r="A16" s="51">
        <v>14</v>
      </c>
      <c r="B16" s="41">
        <f>'Charges contractuels'!B16/1976</f>
        <v>22.479517549791815</v>
      </c>
      <c r="C16" s="41">
        <f>'Charges contractuels'!C16/1976</f>
        <v>25.774654395070606</v>
      </c>
      <c r="D16" s="41">
        <f>'Charges contractuels'!D16/1976</f>
        <v>27.396495009705379</v>
      </c>
      <c r="E16" s="41">
        <f>'Charges contractuels'!E16/1976</f>
        <v>29.963813007693883</v>
      </c>
      <c r="F16" s="41">
        <f>'Charges contractuels'!F16/1976</f>
        <v>26.207510360874675</v>
      </c>
      <c r="G16" s="41">
        <f>'Charges contractuels'!G16/1976</f>
        <v>30.264494760519828</v>
      </c>
      <c r="H16" s="41">
        <f>'Charges contractuels'!H16/1976</f>
        <v>33.821006787700163</v>
      </c>
      <c r="I16" s="41">
        <f>'Charges contractuels'!I16/1976</f>
        <v>37.265559816264862</v>
      </c>
      <c r="J16" s="41">
        <f>'Charges contractuels'!J16/1976</f>
        <v>31.903705379895346</v>
      </c>
      <c r="K16" s="41">
        <f>'Charges contractuels'!K16/1976</f>
        <v>36.604062805257421</v>
      </c>
      <c r="L16" s="41">
        <f>'Charges contractuels'!L16/1976</f>
        <v>33.626422901669073</v>
      </c>
      <c r="M16" s="41">
        <f>'Charges contractuels'!M16/1976</f>
        <v>36.89841396667498</v>
      </c>
      <c r="N16" s="41">
        <f>'Charges contractuels'!N16/1976</f>
        <v>37.182934928849406</v>
      </c>
      <c r="O16" s="41">
        <f>'Charges contractuels'!O16/1976</f>
        <v>40.454925993855312</v>
      </c>
      <c r="P16" s="41">
        <f>'Charges contractuels'!P16/1976</f>
        <v>41.651237057462005</v>
      </c>
      <c r="Q16" s="41">
        <f>'Charges contractuels'!Q16/1976</f>
        <v>40.815926190662211</v>
      </c>
      <c r="R16" s="41">
        <f>'Charges contractuels'!R16/1976</f>
        <v>48.649855232932325</v>
      </c>
      <c r="S16" s="41">
        <f>'Charges contractuels'!S16/1976</f>
        <v>48.330409322650993</v>
      </c>
      <c r="T16" s="41">
        <f>'Charges contractuels'!T16/1976</f>
        <v>55.64367923019001</v>
      </c>
      <c r="U16" s="41">
        <f>'Charges contractuels'!U16/1976</f>
        <v>51.886921349831312</v>
      </c>
      <c r="V16" s="41">
        <f>'Charges contractuels'!V16/1976</f>
        <v>59.200191257370328</v>
      </c>
      <c r="W16" s="41">
        <f>'Charges contractuels'!W16/1976</f>
        <v>59.502210258718492</v>
      </c>
      <c r="X16" s="41">
        <f>'Charges contractuels'!X16/1976</f>
        <v>60.560628238007354</v>
      </c>
      <c r="Y16" s="41">
        <f>'Charges contractuels'!Y16/1976</f>
        <v>63.810270181434454</v>
      </c>
      <c r="Z16" s="41">
        <f>'Charges contractuels'!Z16/1976</f>
        <v>70.963596630087125</v>
      </c>
      <c r="AA16" s="41">
        <f>'Charges contractuels'!AA16/1976</f>
        <v>80.210527900755991</v>
      </c>
      <c r="AB16" s="41">
        <f>'Charges contractuels'!AB16/1976</f>
        <v>81.085813962741256</v>
      </c>
      <c r="AC16" s="41">
        <f>'Charges contractuels'!AC16/1976</f>
        <v>82.144246168078226</v>
      </c>
      <c r="AD16" s="41">
        <f>'Charges contractuels'!AD16/1976</f>
        <v>94.250613108600064</v>
      </c>
      <c r="AE16" s="41">
        <f>'Charges contractuels'!AE16/1976</f>
        <v>90.076007743192022</v>
      </c>
      <c r="AF16" s="41">
        <f>'Charges contractuels'!AF16/1976</f>
        <v>102.18237468371387</v>
      </c>
      <c r="AG16" s="3"/>
      <c r="AH16" s="3"/>
      <c r="AI16" s="3"/>
      <c r="AJ16" s="3"/>
    </row>
    <row r="17" spans="1:36" ht="19.5" customHeight="1">
      <c r="A17" s="51">
        <v>15</v>
      </c>
      <c r="B17" s="41">
        <f>'Charges contractuels'!B17/1976</f>
        <v>22.859040061236282</v>
      </c>
      <c r="C17" s="41">
        <f>'Charges contractuels'!C17/1976</f>
        <v>26.154176906515072</v>
      </c>
      <c r="D17" s="41">
        <f>'Charges contractuels'!D17/1976</f>
        <v>27.776017521149843</v>
      </c>
      <c r="E17" s="41">
        <f>'Charges contractuels'!E17/1976</f>
        <v>30.343335519138346</v>
      </c>
      <c r="F17" s="41">
        <f>'Charges contractuels'!F17/1976</f>
        <v>27.094646720934531</v>
      </c>
      <c r="G17" s="41">
        <f>'Charges contractuels'!G17/1976</f>
        <v>31.15163112057969</v>
      </c>
      <c r="H17" s="41">
        <f>'Charges contractuels'!H17/1976</f>
        <v>34.708143147760026</v>
      </c>
      <c r="I17" s="41">
        <f>'Charges contractuels'!I17/1976</f>
        <v>38.152696176324717</v>
      </c>
      <c r="J17" s="41">
        <f>'Charges contractuels'!J17/1976</f>
        <v>32.740623790131423</v>
      </c>
      <c r="K17" s="41">
        <f>'Charges contractuels'!K17/1976</f>
        <v>37.440981215493501</v>
      </c>
      <c r="L17" s="41">
        <f>'Charges contractuels'!L17/1976</f>
        <v>34.463341311905147</v>
      </c>
      <c r="M17" s="41">
        <f>'Charges contractuels'!M17/1976</f>
        <v>37.735332376911053</v>
      </c>
      <c r="N17" s="41">
        <f>'Charges contractuels'!N17/1976</f>
        <v>38.019853339085479</v>
      </c>
      <c r="O17" s="41">
        <f>'Charges contractuels'!O17/1976</f>
        <v>41.291844404091385</v>
      </c>
      <c r="P17" s="41">
        <f>'Charges contractuels'!P17/1976</f>
        <v>42.488155467698078</v>
      </c>
      <c r="Q17" s="41">
        <f>'Charges contractuels'!Q17/1976</f>
        <v>42.17832636593824</v>
      </c>
      <c r="R17" s="41">
        <f>'Charges contractuels'!R17/1976</f>
        <v>50.012255408208347</v>
      </c>
      <c r="S17" s="41">
        <f>'Charges contractuels'!S17/1976</f>
        <v>49.945307625808709</v>
      </c>
      <c r="T17" s="41">
        <f>'Charges contractuels'!T17/1976</f>
        <v>57.006079405466032</v>
      </c>
      <c r="U17" s="41">
        <f>'Charges contractuels'!U17/1976</f>
        <v>53.501819652989028</v>
      </c>
      <c r="V17" s="41">
        <f>'Charges contractuels'!V17/1976</f>
        <v>60.56259143264635</v>
      </c>
      <c r="W17" s="41">
        <f>'Charges contractuels'!W17/1976</f>
        <v>61.2952044581493</v>
      </c>
      <c r="X17" s="41">
        <f>'Charges contractuels'!X17/1976</f>
        <v>62.353622437438155</v>
      </c>
      <c r="Y17" s="41">
        <f>'Charges contractuels'!Y17/1976</f>
        <v>65.603264380865255</v>
      </c>
      <c r="Z17" s="41">
        <f>'Charges contractuels'!Z17/1976</f>
        <v>72.756590829517933</v>
      </c>
      <c r="AA17" s="41">
        <f>'Charges contractuels'!AA17/1976</f>
        <v>82.0035221001868</v>
      </c>
      <c r="AB17" s="41">
        <f>'Charges contractuels'!AB17/1976</f>
        <v>83.373746601922576</v>
      </c>
      <c r="AC17" s="41">
        <f>'Charges contractuels'!AC17/1976</f>
        <v>84.432178807259547</v>
      </c>
      <c r="AD17" s="41">
        <f>'Charges contractuels'!AD17/1976</f>
        <v>96.538545747781384</v>
      </c>
      <c r="AE17" s="41">
        <f>'Charges contractuels'!AE17/1976</f>
        <v>92.363940382373343</v>
      </c>
      <c r="AF17" s="41">
        <f>'Charges contractuels'!AF17/1976</f>
        <v>104.4703073228952</v>
      </c>
      <c r="AG17" s="3"/>
      <c r="AH17" s="3"/>
      <c r="AI17" s="3"/>
      <c r="AJ17" s="3"/>
    </row>
    <row r="18" spans="1:36" ht="19.5" customHeight="1">
      <c r="A18" s="51">
        <v>16</v>
      </c>
      <c r="B18" s="41">
        <f>'Charges contractuels'!B18/1976</f>
        <v>22.859040061236282</v>
      </c>
      <c r="C18" s="41">
        <f>'Charges contractuels'!C18/1976</f>
        <v>26.154176906515072</v>
      </c>
      <c r="D18" s="41">
        <f>'Charges contractuels'!D18/1976</f>
        <v>27.776017521149843</v>
      </c>
      <c r="E18" s="41">
        <f>'Charges contractuels'!E18/1976</f>
        <v>30.343335519138346</v>
      </c>
      <c r="F18" s="41">
        <f>'Charges contractuels'!F18/1976</f>
        <v>27.094646720934531</v>
      </c>
      <c r="G18" s="41">
        <f>'Charges contractuels'!G18/1976</f>
        <v>31.15163112057969</v>
      </c>
      <c r="H18" s="41">
        <f>'Charges contractuels'!H18/1976</f>
        <v>34.708143147760026</v>
      </c>
      <c r="I18" s="41">
        <f>'Charges contractuels'!I18/1976</f>
        <v>38.152696176324717</v>
      </c>
      <c r="J18" s="41">
        <f>'Charges contractuels'!J18/1976</f>
        <v>32.740623790131423</v>
      </c>
      <c r="K18" s="41">
        <f>'Charges contractuels'!K18/1976</f>
        <v>37.440981215493501</v>
      </c>
      <c r="L18" s="41">
        <f>'Charges contractuels'!L18/1976</f>
        <v>34.463341311905147</v>
      </c>
      <c r="M18" s="41">
        <f>'Charges contractuels'!M18/1976</f>
        <v>37.735332376911053</v>
      </c>
      <c r="N18" s="41">
        <f>'Charges contractuels'!N18/1976</f>
        <v>38.019853339085479</v>
      </c>
      <c r="O18" s="41">
        <f>'Charges contractuels'!O18/1976</f>
        <v>41.291844404091385</v>
      </c>
      <c r="P18" s="41">
        <f>'Charges contractuels'!P18/1976</f>
        <v>42.488155467698078</v>
      </c>
      <c r="Q18" s="41">
        <f>'Charges contractuels'!Q18/1976</f>
        <v>42.17832636593824</v>
      </c>
      <c r="R18" s="41">
        <f>'Charges contractuels'!R18/1976</f>
        <v>50.012255408208347</v>
      </c>
      <c r="S18" s="41">
        <f>'Charges contractuels'!S18/1976</f>
        <v>49.945307625808709</v>
      </c>
      <c r="T18" s="41">
        <f>'Charges contractuels'!T18/1976</f>
        <v>57.006079405466032</v>
      </c>
      <c r="U18" s="41">
        <f>'Charges contractuels'!U18/1976</f>
        <v>53.501819652989028</v>
      </c>
      <c r="V18" s="41">
        <f>'Charges contractuels'!V18/1976</f>
        <v>60.56259143264635</v>
      </c>
      <c r="W18" s="41">
        <f>'Charges contractuels'!W18/1976</f>
        <v>61.2952044581493</v>
      </c>
      <c r="X18" s="41">
        <f>'Charges contractuels'!X18/1976</f>
        <v>62.353622437438155</v>
      </c>
      <c r="Y18" s="41">
        <f>'Charges contractuels'!Y18/1976</f>
        <v>65.603264380865255</v>
      </c>
      <c r="Z18" s="41">
        <f>'Charges contractuels'!Z18/1976</f>
        <v>72.756590829517933</v>
      </c>
      <c r="AA18" s="41">
        <f>'Charges contractuels'!AA18/1976</f>
        <v>82.0035221001868</v>
      </c>
      <c r="AB18" s="41">
        <f>'Charges contractuels'!AB18/1976</f>
        <v>83.373746601922576</v>
      </c>
      <c r="AC18" s="41">
        <f>'Charges contractuels'!AC18/1976</f>
        <v>84.432178807259547</v>
      </c>
      <c r="AD18" s="41">
        <f>'Charges contractuels'!AD18/1976</f>
        <v>96.538545747781384</v>
      </c>
      <c r="AE18" s="41">
        <f>'Charges contractuels'!AE18/1976</f>
        <v>92.363940382373343</v>
      </c>
      <c r="AF18" s="41">
        <f>'Charges contractuels'!AF18/1976</f>
        <v>104.4703073228952</v>
      </c>
      <c r="AG18" s="3"/>
      <c r="AH18" s="3"/>
      <c r="AI18" s="3"/>
      <c r="AJ18" s="3"/>
    </row>
    <row r="19" spans="1:36" ht="19.5" customHeight="1">
      <c r="A19" s="51">
        <v>17</v>
      </c>
      <c r="B19" s="41">
        <f>'Charges contractuels'!B19/1976</f>
        <v>23.238562572680753</v>
      </c>
      <c r="C19" s="41">
        <f>'Charges contractuels'!C19/1976</f>
        <v>26.533699417959536</v>
      </c>
      <c r="D19" s="41">
        <f>'Charges contractuels'!D19/1976</f>
        <v>28.15554003259431</v>
      </c>
      <c r="E19" s="41">
        <f>'Charges contractuels'!E19/1976</f>
        <v>30.722858030582813</v>
      </c>
      <c r="F19" s="41">
        <f>'Charges contractuels'!F19/1976</f>
        <v>27.469716479320969</v>
      </c>
      <c r="G19" s="41">
        <f>'Charges contractuels'!G19/1976</f>
        <v>32.038767480639549</v>
      </c>
      <c r="H19" s="41">
        <f>'Charges contractuels'!H19/1976</f>
        <v>35.595279507819882</v>
      </c>
      <c r="I19" s="41">
        <f>'Charges contractuels'!I19/1976</f>
        <v>39.03983253638458</v>
      </c>
      <c r="J19" s="41">
        <f>'Charges contractuels'!J19/1976</f>
        <v>33.577542200367496</v>
      </c>
      <c r="K19" s="41">
        <f>'Charges contractuels'!K19/1976</f>
        <v>38.277899625729567</v>
      </c>
      <c r="L19" s="41">
        <f>'Charges contractuels'!L19/1976</f>
        <v>35.300259722141227</v>
      </c>
      <c r="M19" s="41">
        <f>'Charges contractuels'!M19/1976</f>
        <v>38.572250787147127</v>
      </c>
      <c r="N19" s="41">
        <f>'Charges contractuels'!N19/1976</f>
        <v>38.85677174932156</v>
      </c>
      <c r="O19" s="41">
        <f>'Charges contractuels'!O19/1976</f>
        <v>42.128762814327459</v>
      </c>
      <c r="P19" s="41">
        <f>'Charges contractuels'!P19/1976</f>
        <v>43.325073877934159</v>
      </c>
      <c r="Q19" s="41">
        <f>'Charges contractuels'!Q19/1976</f>
        <v>43.540726541214262</v>
      </c>
      <c r="R19" s="41">
        <f>'Charges contractuels'!R19/1976</f>
        <v>51.374655583484369</v>
      </c>
      <c r="S19" s="41">
        <f>'Charges contractuels'!S19/1976</f>
        <v>51.560205928966425</v>
      </c>
      <c r="T19" s="41">
        <f>'Charges contractuels'!T19/1976</f>
        <v>58.368479580742061</v>
      </c>
      <c r="U19" s="41">
        <f>'Charges contractuels'!U19/1976</f>
        <v>55.116717956146744</v>
      </c>
      <c r="V19" s="41">
        <f>'Charges contractuels'!V19/1976</f>
        <v>61.924991607922372</v>
      </c>
      <c r="W19" s="41">
        <f>'Charges contractuels'!W19/1976</f>
        <v>63.088198657580101</v>
      </c>
      <c r="X19" s="41">
        <f>'Charges contractuels'!X19/1976</f>
        <v>64.146616636868956</v>
      </c>
      <c r="Y19" s="41">
        <f>'Charges contractuels'!Y19/1976</f>
        <v>67.396258580296049</v>
      </c>
      <c r="Z19" s="41">
        <f>'Charges contractuels'!Z19/1976</f>
        <v>74.549585028948741</v>
      </c>
      <c r="AA19" s="41">
        <f>'Charges contractuels'!AA19/1976</f>
        <v>83.796516299617593</v>
      </c>
      <c r="AB19" s="41">
        <f>'Charges contractuels'!AB19/1976</f>
        <v>85.661679241103897</v>
      </c>
      <c r="AC19" s="41">
        <f>'Charges contractuels'!AC19/1976</f>
        <v>86.720111446440868</v>
      </c>
      <c r="AD19" s="41">
        <f>'Charges contractuels'!AD19/1976</f>
        <v>98.826478386962705</v>
      </c>
      <c r="AE19" s="41">
        <f>'Charges contractuels'!AE19/1976</f>
        <v>94.651873021554664</v>
      </c>
      <c r="AF19" s="41">
        <f>'Charges contractuels'!AF19/1976</f>
        <v>106.7582399620765</v>
      </c>
      <c r="AG19" s="3"/>
      <c r="AH19" s="3"/>
      <c r="AI19" s="3"/>
      <c r="AJ19" s="3"/>
    </row>
    <row r="20" spans="1:36" ht="19.5" customHeight="1">
      <c r="A20" s="51">
        <v>18</v>
      </c>
      <c r="B20" s="41">
        <f>'Charges contractuels'!B20/1976</f>
        <v>23.594754365226915</v>
      </c>
      <c r="C20" s="41">
        <f>'Charges contractuels'!C20/1976</f>
        <v>26.889891210505702</v>
      </c>
      <c r="D20" s="41">
        <f>'Charges contractuels'!D20/1976</f>
        <v>28.511731825140476</v>
      </c>
      <c r="E20" s="41">
        <f>'Charges contractuels'!E20/1976</f>
        <v>31.07904982312898</v>
      </c>
      <c r="F20" s="41">
        <f>'Charges contractuels'!F20/1976</f>
        <v>27.825908271867135</v>
      </c>
      <c r="G20" s="41">
        <f>'Charges contractuels'!G20/1976</f>
        <v>32.394959273185712</v>
      </c>
      <c r="H20" s="41">
        <f>'Charges contractuels'!H20/1976</f>
        <v>35.951471300366045</v>
      </c>
      <c r="I20" s="41">
        <f>'Charges contractuels'!I20/1976</f>
        <v>39.396024328930743</v>
      </c>
      <c r="J20" s="41">
        <f>'Charges contractuels'!J20/1976</f>
        <v>33.933733992913659</v>
      </c>
      <c r="K20" s="41">
        <f>'Charges contractuels'!K20/1976</f>
        <v>38.634091418275737</v>
      </c>
      <c r="L20" s="41">
        <f>'Charges contractuels'!L20/1976</f>
        <v>35.65645151468739</v>
      </c>
      <c r="M20" s="41">
        <f>'Charges contractuels'!M20/1976</f>
        <v>38.928442579693296</v>
      </c>
      <c r="N20" s="41">
        <f>'Charges contractuels'!N20/1976</f>
        <v>39.212963541867722</v>
      </c>
      <c r="O20" s="41">
        <f>'Charges contractuels'!O20/1976</f>
        <v>42.484954606873629</v>
      </c>
      <c r="P20" s="41">
        <f>'Charges contractuels'!P20/1976</f>
        <v>43.681265670480322</v>
      </c>
      <c r="Q20" s="41">
        <f>'Charges contractuels'!Q20/1976</f>
        <v>43.896918333760432</v>
      </c>
      <c r="R20" s="41">
        <f>'Charges contractuels'!R20/1976</f>
        <v>51.730847376030532</v>
      </c>
      <c r="S20" s="41">
        <f>'Charges contractuels'!S20/1976</f>
        <v>51.916397721512581</v>
      </c>
      <c r="T20" s="41">
        <f>'Charges contractuels'!T20/1976</f>
        <v>58.724671373288217</v>
      </c>
      <c r="U20" s="41">
        <f>'Charges contractuels'!U20/1976</f>
        <v>55.472909748692906</v>
      </c>
      <c r="V20" s="41">
        <f>'Charges contractuels'!V20/1976</f>
        <v>62.281183400468535</v>
      </c>
      <c r="W20" s="41">
        <f>'Charges contractuels'!W20/1976</f>
        <v>63.444390450126264</v>
      </c>
      <c r="X20" s="41">
        <f>'Charges contractuels'!X20/1976</f>
        <v>64.502808429415111</v>
      </c>
      <c r="Y20" s="41">
        <f>'Charges contractuels'!Y20/1976</f>
        <v>67.752450372842219</v>
      </c>
      <c r="Z20" s="41">
        <f>'Charges contractuels'!Z20/1976</f>
        <v>74.905776821494882</v>
      </c>
      <c r="AA20" s="41">
        <f>'Charges contractuels'!AA20/1976</f>
        <v>84.152708092163749</v>
      </c>
      <c r="AB20" s="41">
        <f>'Charges contractuels'!AB20/1976</f>
        <v>86.017871033650053</v>
      </c>
      <c r="AC20" s="41">
        <f>'Charges contractuels'!AC20/1976</f>
        <v>87.076303238987023</v>
      </c>
      <c r="AD20" s="41">
        <f>'Charges contractuels'!AD20/1976</f>
        <v>99.182670179508861</v>
      </c>
      <c r="AE20" s="41">
        <f>'Charges contractuels'!AE20/1976</f>
        <v>95.008064814100834</v>
      </c>
      <c r="AF20" s="41">
        <f>'Charges contractuels'!AF20/1976</f>
        <v>107.11443175462269</v>
      </c>
      <c r="AG20" s="3"/>
      <c r="AH20" s="3"/>
      <c r="AI20" s="3"/>
      <c r="AJ20" s="3"/>
    </row>
    <row r="21" spans="1:36" ht="19.5" customHeight="1">
      <c r="A21" s="51">
        <v>19</v>
      </c>
      <c r="B21" s="41">
        <f>'Charges contractuels'!B21/1976</f>
        <v>23.974276876671382</v>
      </c>
      <c r="C21" s="41">
        <f>'Charges contractuels'!C21/1976</f>
        <v>27.269413721950169</v>
      </c>
      <c r="D21" s="41">
        <f>'Charges contractuels'!D21/1976</f>
        <v>28.891254336584939</v>
      </c>
      <c r="E21" s="41">
        <f>'Charges contractuels'!E21/1976</f>
        <v>31.458572334573443</v>
      </c>
      <c r="F21" s="41">
        <f>'Charges contractuels'!F21/1976</f>
        <v>28.713044631926994</v>
      </c>
      <c r="G21" s="41">
        <f>'Charges contractuels'!G21/1976</f>
        <v>33.282095633245582</v>
      </c>
      <c r="H21" s="41">
        <f>'Charges contractuels'!H21/1976</f>
        <v>36.838607660425907</v>
      </c>
      <c r="I21" s="41">
        <f>'Charges contractuels'!I21/1976</f>
        <v>40.283160688990598</v>
      </c>
      <c r="J21" s="41">
        <f>'Charges contractuels'!J21/1976</f>
        <v>34.770652403149747</v>
      </c>
      <c r="K21" s="41">
        <f>'Charges contractuels'!K21/1976</f>
        <v>39.471009828511811</v>
      </c>
      <c r="L21" s="41">
        <f>'Charges contractuels'!L21/1976</f>
        <v>36.493369924923464</v>
      </c>
      <c r="M21" s="41">
        <f>'Charges contractuels'!M21/1976</f>
        <v>39.76536098992937</v>
      </c>
      <c r="N21" s="41">
        <f>'Charges contractuels'!N21/1976</f>
        <v>40.049881952103796</v>
      </c>
      <c r="O21" s="41">
        <f>'Charges contractuels'!O21/1976</f>
        <v>43.321873017109702</v>
      </c>
      <c r="P21" s="41">
        <f>'Charges contractuels'!P21/1976</f>
        <v>44.518184080716395</v>
      </c>
      <c r="Q21" s="41">
        <f>'Charges contractuels'!Q21/1976</f>
        <v>45.259318509036454</v>
      </c>
      <c r="R21" s="41">
        <f>'Charges contractuels'!R21/1976</f>
        <v>53.093247551306554</v>
      </c>
      <c r="S21" s="41">
        <f>'Charges contractuels'!S21/1976</f>
        <v>53.531296024670304</v>
      </c>
      <c r="T21" s="41">
        <f>'Charges contractuels'!T21/1976</f>
        <v>60.087071548564239</v>
      </c>
      <c r="U21" s="41">
        <f>'Charges contractuels'!U21/1976</f>
        <v>57.087808051850622</v>
      </c>
      <c r="V21" s="41">
        <f>'Charges contractuels'!V21/1976</f>
        <v>63.643583575744564</v>
      </c>
      <c r="W21" s="41">
        <f>'Charges contractuels'!W21/1976</f>
        <v>65.237384649557058</v>
      </c>
      <c r="X21" s="41">
        <f>'Charges contractuels'!X21/1976</f>
        <v>66.295802628845919</v>
      </c>
      <c r="Y21" s="41">
        <f>'Charges contractuels'!Y21/1976</f>
        <v>69.545444572273013</v>
      </c>
      <c r="Z21" s="41">
        <f>'Charges contractuels'!Z21/1976</f>
        <v>76.698771020925705</v>
      </c>
      <c r="AA21" s="41">
        <f>'Charges contractuels'!AA21/1976</f>
        <v>85.945702291594557</v>
      </c>
      <c r="AB21" s="41">
        <f>'Charges contractuels'!AB21/1976</f>
        <v>88.305803672831374</v>
      </c>
      <c r="AC21" s="41">
        <f>'Charges contractuels'!AC21/1976</f>
        <v>89.364235878168344</v>
      </c>
      <c r="AD21" s="41">
        <f>'Charges contractuels'!AD21/1976</f>
        <v>101.4706028186902</v>
      </c>
      <c r="AE21" s="41">
        <f>'Charges contractuels'!AE21/1976</f>
        <v>97.295997453282169</v>
      </c>
      <c r="AF21" s="41">
        <f>'Charges contractuels'!AF21/1976</f>
        <v>109.40236439380401</v>
      </c>
      <c r="AG21" s="3"/>
      <c r="AH21" s="3"/>
      <c r="AI21" s="3"/>
      <c r="AJ21" s="3"/>
    </row>
    <row r="22" spans="1:36" ht="19.5" customHeight="1">
      <c r="A22" s="51">
        <v>20</v>
      </c>
      <c r="B22" s="41">
        <f>'Charges contractuels'!B22/1976</f>
        <v>23.974276876671382</v>
      </c>
      <c r="C22" s="41">
        <f>'Charges contractuels'!C22/1976</f>
        <v>27.269413721950169</v>
      </c>
      <c r="D22" s="41">
        <f>'Charges contractuels'!D22/1976</f>
        <v>28.891254336584939</v>
      </c>
      <c r="E22" s="41">
        <f>'Charges contractuels'!E22/1976</f>
        <v>31.458572334573443</v>
      </c>
      <c r="F22" s="41">
        <f>'Charges contractuels'!F22/1976</f>
        <v>28.713044631926994</v>
      </c>
      <c r="G22" s="41">
        <f>'Charges contractuels'!G22/1976</f>
        <v>33.282095633245582</v>
      </c>
      <c r="H22" s="41">
        <f>'Charges contractuels'!H22/1976</f>
        <v>36.838607660425907</v>
      </c>
      <c r="I22" s="41">
        <f>'Charges contractuels'!I22/1976</f>
        <v>40.283160688990598</v>
      </c>
      <c r="J22" s="41">
        <f>'Charges contractuels'!J22/1976</f>
        <v>34.770652403149747</v>
      </c>
      <c r="K22" s="41">
        <f>'Charges contractuels'!K22/1976</f>
        <v>39.471009828511811</v>
      </c>
      <c r="L22" s="41">
        <f>'Charges contractuels'!L22/1976</f>
        <v>36.493369924923464</v>
      </c>
      <c r="M22" s="41">
        <f>'Charges contractuels'!M22/1976</f>
        <v>39.76536098992937</v>
      </c>
      <c r="N22" s="41">
        <f>'Charges contractuels'!N22/1976</f>
        <v>40.049881952103796</v>
      </c>
      <c r="O22" s="41">
        <f>'Charges contractuels'!O22/1976</f>
        <v>43.321873017109702</v>
      </c>
      <c r="P22" s="41">
        <f>'Charges contractuels'!P22/1976</f>
        <v>44.518184080716395</v>
      </c>
      <c r="Q22" s="41">
        <f>'Charges contractuels'!Q22/1976</f>
        <v>45.259318509036454</v>
      </c>
      <c r="R22" s="41">
        <f>'Charges contractuels'!R22/1976</f>
        <v>53.093247551306554</v>
      </c>
      <c r="S22" s="41">
        <f>'Charges contractuels'!S22/1976</f>
        <v>53.531296024670304</v>
      </c>
      <c r="T22" s="41">
        <f>'Charges contractuels'!T22/1976</f>
        <v>60.087071548564239</v>
      </c>
      <c r="U22" s="41">
        <f>'Charges contractuels'!U22/1976</f>
        <v>57.087808051850622</v>
      </c>
      <c r="V22" s="41">
        <f>'Charges contractuels'!V22/1976</f>
        <v>63.643583575744564</v>
      </c>
      <c r="W22" s="41">
        <f>'Charges contractuels'!W22/1976</f>
        <v>65.237384649557058</v>
      </c>
      <c r="X22" s="41">
        <f>'Charges contractuels'!X22/1976</f>
        <v>66.295802628845919</v>
      </c>
      <c r="Y22" s="41">
        <f>'Charges contractuels'!Y22/1976</f>
        <v>69.545444572273013</v>
      </c>
      <c r="Z22" s="41">
        <f>'Charges contractuels'!Z22/1976</f>
        <v>76.698771020925705</v>
      </c>
      <c r="AA22" s="41">
        <f>'Charges contractuels'!AA22/1976</f>
        <v>85.945702291594557</v>
      </c>
      <c r="AB22" s="41">
        <f>'Charges contractuels'!AB22/1976</f>
        <v>88.305803672831374</v>
      </c>
      <c r="AC22" s="41">
        <f>'Charges contractuels'!AC22/1976</f>
        <v>89.364235878168344</v>
      </c>
      <c r="AD22" s="41">
        <f>'Charges contractuels'!AD22/1976</f>
        <v>101.4706028186902</v>
      </c>
      <c r="AE22" s="41">
        <f>'Charges contractuels'!AE22/1976</f>
        <v>97.295997453282169</v>
      </c>
      <c r="AF22" s="41">
        <f>'Charges contractuels'!AF22/1976</f>
        <v>109.40236439380401</v>
      </c>
      <c r="AG22" s="3"/>
      <c r="AH22" s="3"/>
      <c r="AI22" s="3"/>
      <c r="AJ22" s="3"/>
    </row>
    <row r="23" spans="1:36" ht="19.5" customHeight="1">
      <c r="A23" s="51">
        <v>21</v>
      </c>
      <c r="B23" s="41">
        <f>'Charges contractuels'!B23/1976</f>
        <v>24.353799388115853</v>
      </c>
      <c r="C23" s="41">
        <f>'Charges contractuels'!C23/1976</f>
        <v>27.648936233394632</v>
      </c>
      <c r="D23" s="41">
        <f>'Charges contractuels'!D23/1976</f>
        <v>29.27077684802941</v>
      </c>
      <c r="E23" s="41">
        <f>'Charges contractuels'!E23/1976</f>
        <v>31.838094846017906</v>
      </c>
      <c r="F23" s="41">
        <f>'Charges contractuels'!F23/1976</f>
        <v>29.600180991986853</v>
      </c>
      <c r="G23" s="41">
        <f>'Charges contractuels'!G23/1976</f>
        <v>34.169231993305438</v>
      </c>
      <c r="H23" s="41">
        <f>'Charges contractuels'!H23/1976</f>
        <v>37.72574402048577</v>
      </c>
      <c r="I23" s="41">
        <f>'Charges contractuels'!I23/1976</f>
        <v>41.170297049050461</v>
      </c>
      <c r="J23" s="41">
        <f>'Charges contractuels'!J23/1976</f>
        <v>35.60757081338582</v>
      </c>
      <c r="K23" s="41">
        <f>'Charges contractuels'!K23/1976</f>
        <v>40.307928238747884</v>
      </c>
      <c r="L23" s="41">
        <f>'Charges contractuels'!L23/1976</f>
        <v>37.330288335159537</v>
      </c>
      <c r="M23" s="41">
        <f>'Charges contractuels'!M23/1976</f>
        <v>40.602279400165443</v>
      </c>
      <c r="N23" s="41">
        <f>'Charges contractuels'!N23/1976</f>
        <v>40.886800362339869</v>
      </c>
      <c r="O23" s="41">
        <f>'Charges contractuels'!O23/1976</f>
        <v>44.158791427345776</v>
      </c>
      <c r="P23" s="41">
        <f>'Charges contractuels'!P23/1976</f>
        <v>45.355102490952468</v>
      </c>
      <c r="Q23" s="41">
        <f>'Charges contractuels'!Q23/1976</f>
        <v>46.621718684312476</v>
      </c>
      <c r="R23" s="41">
        <f>'Charges contractuels'!R23/1976</f>
        <v>54.455647726582583</v>
      </c>
      <c r="S23" s="41">
        <f>'Charges contractuels'!S23/1976</f>
        <v>55.146194327828013</v>
      </c>
      <c r="T23" s="41">
        <f>'Charges contractuels'!T23/1976</f>
        <v>61.449471723840261</v>
      </c>
      <c r="U23" s="41">
        <f>'Charges contractuels'!U23/1976</f>
        <v>58.702706355008338</v>
      </c>
      <c r="V23" s="41">
        <f>'Charges contractuels'!V23/1976</f>
        <v>65.00598375102058</v>
      </c>
      <c r="W23" s="41">
        <f>'Charges contractuels'!W23/1976</f>
        <v>67.030378848987851</v>
      </c>
      <c r="X23" s="41">
        <f>'Charges contractuels'!X23/1976</f>
        <v>68.088796828276728</v>
      </c>
      <c r="Y23" s="41">
        <f>'Charges contractuels'!Y23/1976</f>
        <v>71.338438771703821</v>
      </c>
      <c r="Z23" s="41">
        <f>'Charges contractuels'!Z23/1976</f>
        <v>78.491765220356498</v>
      </c>
      <c r="AA23" s="41">
        <f>'Charges contractuels'!AA23/1976</f>
        <v>87.738696491025351</v>
      </c>
      <c r="AB23" s="41">
        <f>'Charges contractuels'!AB23/1976</f>
        <v>90.593736312012695</v>
      </c>
      <c r="AC23" s="41">
        <f>'Charges contractuels'!AC23/1976</f>
        <v>91.652168517349665</v>
      </c>
      <c r="AD23" s="41">
        <f>'Charges contractuels'!AD23/1976</f>
        <v>103.75853545787152</v>
      </c>
      <c r="AE23" s="41">
        <f>'Charges contractuels'!AE23/1976</f>
        <v>99.58393009246349</v>
      </c>
      <c r="AF23" s="41">
        <f>'Charges contractuels'!AF23/1976</f>
        <v>111.69029703298534</v>
      </c>
      <c r="AG23" s="3"/>
      <c r="AH23" s="3"/>
      <c r="AI23" s="3"/>
      <c r="AJ23" s="3"/>
    </row>
    <row r="24" spans="1:36" ht="19.5" customHeight="1">
      <c r="A24" s="51">
        <v>22</v>
      </c>
      <c r="B24" s="41">
        <f>'Charges contractuels'!B24/1976</f>
        <v>24.353799388115853</v>
      </c>
      <c r="C24" s="41">
        <f>'Charges contractuels'!C24/1976</f>
        <v>27.648936233394632</v>
      </c>
      <c r="D24" s="41">
        <f>'Charges contractuels'!D24/1976</f>
        <v>29.27077684802941</v>
      </c>
      <c r="E24" s="41">
        <f>'Charges contractuels'!E24/1976</f>
        <v>31.838094846017906</v>
      </c>
      <c r="F24" s="41">
        <f>'Charges contractuels'!F24/1976</f>
        <v>29.600180991986853</v>
      </c>
      <c r="G24" s="41">
        <f>'Charges contractuels'!G24/1976</f>
        <v>34.169231993305438</v>
      </c>
      <c r="H24" s="41">
        <f>'Charges contractuels'!H24/1976</f>
        <v>37.72574402048577</v>
      </c>
      <c r="I24" s="41">
        <f>'Charges contractuels'!I24/1976</f>
        <v>41.170297049050461</v>
      </c>
      <c r="J24" s="41">
        <f>'Charges contractuels'!J24/1976</f>
        <v>35.60757081338582</v>
      </c>
      <c r="K24" s="41">
        <f>'Charges contractuels'!K24/1976</f>
        <v>40.307928238747884</v>
      </c>
      <c r="L24" s="41">
        <f>'Charges contractuels'!L24/1976</f>
        <v>37.330288335159537</v>
      </c>
      <c r="M24" s="41">
        <f>'Charges contractuels'!M24/1976</f>
        <v>40.602279400165443</v>
      </c>
      <c r="N24" s="41">
        <f>'Charges contractuels'!N24/1976</f>
        <v>40.886800362339869</v>
      </c>
      <c r="O24" s="41">
        <f>'Charges contractuels'!O24/1976</f>
        <v>44.158791427345776</v>
      </c>
      <c r="P24" s="41">
        <f>'Charges contractuels'!P24/1976</f>
        <v>45.355102490952468</v>
      </c>
      <c r="Q24" s="41">
        <f>'Charges contractuels'!Q24/1976</f>
        <v>46.621718684312476</v>
      </c>
      <c r="R24" s="41">
        <f>'Charges contractuels'!R24/1976</f>
        <v>54.455647726582583</v>
      </c>
      <c r="S24" s="41">
        <f>'Charges contractuels'!S24/1976</f>
        <v>55.146194327828013</v>
      </c>
      <c r="T24" s="41">
        <f>'Charges contractuels'!T24/1976</f>
        <v>61.449471723840261</v>
      </c>
      <c r="U24" s="41">
        <f>'Charges contractuels'!U24/1976</f>
        <v>58.702706355008338</v>
      </c>
      <c r="V24" s="41">
        <f>'Charges contractuels'!V24/1976</f>
        <v>65.00598375102058</v>
      </c>
      <c r="W24" s="41">
        <f>'Charges contractuels'!W24/1976</f>
        <v>67.030378848987851</v>
      </c>
      <c r="X24" s="41">
        <f>'Charges contractuels'!X24/1976</f>
        <v>68.088796828276728</v>
      </c>
      <c r="Y24" s="41">
        <f>'Charges contractuels'!Y24/1976</f>
        <v>71.338438771703821</v>
      </c>
      <c r="Z24" s="41">
        <f>'Charges contractuels'!Z24/1976</f>
        <v>78.491765220356498</v>
      </c>
      <c r="AA24" s="41">
        <f>'Charges contractuels'!AA24/1976</f>
        <v>87.738696491025351</v>
      </c>
      <c r="AB24" s="41">
        <f>'Charges contractuels'!AB24/1976</f>
        <v>90.593736312012695</v>
      </c>
      <c r="AC24" s="41">
        <f>'Charges contractuels'!AC24/1976</f>
        <v>91.652168517349665</v>
      </c>
      <c r="AD24" s="41">
        <f>'Charges contractuels'!AD24/1976</f>
        <v>103.75853545787152</v>
      </c>
      <c r="AE24" s="41">
        <f>'Charges contractuels'!AE24/1976</f>
        <v>99.58393009246349</v>
      </c>
      <c r="AF24" s="41">
        <f>'Charges contractuels'!AF24/1976</f>
        <v>111.69029703298534</v>
      </c>
      <c r="AG24" s="3"/>
      <c r="AH24" s="3"/>
      <c r="AI24" s="3"/>
      <c r="AJ24" s="3"/>
    </row>
    <row r="25" spans="1:36" ht="19.5" customHeight="1">
      <c r="A25" s="51">
        <v>23</v>
      </c>
      <c r="B25" s="41">
        <f>'Charges contractuels'!B25/1976</f>
        <v>24.221269523935003</v>
      </c>
      <c r="C25" s="41">
        <f>'Charges contractuels'!C25/1976</f>
        <v>27.516392143165675</v>
      </c>
      <c r="D25" s="41">
        <f>'Charges contractuels'!D25/1976</f>
        <v>29.650299359473873</v>
      </c>
      <c r="E25" s="41">
        <f>'Charges contractuels'!E25/1976</f>
        <v>32.217617357462373</v>
      </c>
      <c r="F25" s="41">
        <f>'Charges contractuels'!F25/1976</f>
        <v>30.487317352046713</v>
      </c>
      <c r="G25" s="41">
        <f>'Charges contractuels'!G25/1976</f>
        <v>35.056368353365301</v>
      </c>
      <c r="H25" s="41">
        <f>'Charges contractuels'!H25/1976</f>
        <v>38.612880380545633</v>
      </c>
      <c r="I25" s="41">
        <f>'Charges contractuels'!I25/1976</f>
        <v>42.057433409110317</v>
      </c>
      <c r="J25" s="41">
        <f>'Charges contractuels'!J25/1976</f>
        <v>36.444489223621893</v>
      </c>
      <c r="K25" s="41">
        <f>'Charges contractuels'!K25/1976</f>
        <v>41.144846648983957</v>
      </c>
      <c r="L25" s="41">
        <f>'Charges contractuels'!L25/1976</f>
        <v>38.167206745395617</v>
      </c>
      <c r="M25" s="41">
        <f>'Charges contractuels'!M25/1976</f>
        <v>41.439197810401517</v>
      </c>
      <c r="N25" s="41">
        <f>'Charges contractuels'!N25/1976</f>
        <v>41.72371877257595</v>
      </c>
      <c r="O25" s="41">
        <f>'Charges contractuels'!O25/1976</f>
        <v>44.995709837581849</v>
      </c>
      <c r="P25" s="41">
        <f>'Charges contractuels'!P25/1976</f>
        <v>46.192020901188549</v>
      </c>
      <c r="Q25" s="41">
        <f>'Charges contractuels'!Q25/1976</f>
        <v>47.984118859588499</v>
      </c>
      <c r="R25" s="41">
        <f>'Charges contractuels'!R25/1976</f>
        <v>55.818047901858606</v>
      </c>
      <c r="S25" s="41">
        <f>'Charges contractuels'!S25/1976</f>
        <v>56.761092630985729</v>
      </c>
      <c r="T25" s="41">
        <f>'Charges contractuels'!T25/1976</f>
        <v>62.811871899116284</v>
      </c>
      <c r="U25" s="41">
        <f>'Charges contractuels'!U25/1976</f>
        <v>60.317604658166054</v>
      </c>
      <c r="V25" s="41">
        <f>'Charges contractuels'!V25/1976</f>
        <v>66.368383926296602</v>
      </c>
      <c r="W25" s="41">
        <f>'Charges contractuels'!W25/1976</f>
        <v>68.823373048418674</v>
      </c>
      <c r="X25" s="41">
        <f>'Charges contractuels'!X25/1976</f>
        <v>69.881791027707521</v>
      </c>
      <c r="Y25" s="41">
        <f>'Charges contractuels'!Y25/1976</f>
        <v>73.131432971134615</v>
      </c>
      <c r="Z25" s="41">
        <f>'Charges contractuels'!Z25/1976</f>
        <v>80.284759419787292</v>
      </c>
      <c r="AA25" s="41">
        <f>'Charges contractuels'!AA25/1976</f>
        <v>89.531690690456159</v>
      </c>
      <c r="AB25" s="41">
        <f>'Charges contractuels'!AB25/1976</f>
        <v>92.88166895119403</v>
      </c>
      <c r="AC25" s="41">
        <f>'Charges contractuels'!AC25/1976</f>
        <v>93.940101156530986</v>
      </c>
      <c r="AD25" s="41">
        <f>'Charges contractuels'!AD25/1976</f>
        <v>106.04646809705282</v>
      </c>
      <c r="AE25" s="41">
        <f>'Charges contractuels'!AE25/1976</f>
        <v>101.87186273164482</v>
      </c>
      <c r="AF25" s="41">
        <f>'Charges contractuels'!AF25/1976</f>
        <v>113.97822967216666</v>
      </c>
      <c r="AG25" s="3"/>
      <c r="AH25" s="3"/>
      <c r="AI25" s="3"/>
      <c r="AJ25" s="3"/>
    </row>
    <row r="26" spans="1:36" ht="19.5" customHeight="1">
      <c r="A26" s="51">
        <v>24</v>
      </c>
      <c r="B26" s="41">
        <f>'Charges contractuels'!B26/1976</f>
        <v>24.57746131648117</v>
      </c>
      <c r="C26" s="41">
        <f>'Charges contractuels'!C26/1976</f>
        <v>27.872583935711841</v>
      </c>
      <c r="D26" s="41">
        <f>'Charges contractuels'!D26/1976</f>
        <v>30.00649115202004</v>
      </c>
      <c r="E26" s="41">
        <f>'Charges contractuels'!E26/1976</f>
        <v>32.573809150008543</v>
      </c>
      <c r="F26" s="41">
        <f>'Charges contractuels'!F26/1976</f>
        <v>30.843509144592879</v>
      </c>
      <c r="G26" s="41">
        <f>'Charges contractuels'!G26/1976</f>
        <v>35.412560145911463</v>
      </c>
      <c r="H26" s="41">
        <f>'Charges contractuels'!H26/1976</f>
        <v>38.969072173091796</v>
      </c>
      <c r="I26" s="41">
        <f>'Charges contractuels'!I26/1976</f>
        <v>42.413625201656487</v>
      </c>
      <c r="J26" s="41">
        <f>'Charges contractuels'!J26/1976</f>
        <v>36.800681016168056</v>
      </c>
      <c r="K26" s="41">
        <f>'Charges contractuels'!K26/1976</f>
        <v>41.501038441530127</v>
      </c>
      <c r="L26" s="41">
        <f>'Charges contractuels'!L26/1976</f>
        <v>38.52339853794178</v>
      </c>
      <c r="M26" s="41">
        <f>'Charges contractuels'!M26/1976</f>
        <v>41.795389602947687</v>
      </c>
      <c r="N26" s="41">
        <f>'Charges contractuels'!N26/1976</f>
        <v>42.079910565122113</v>
      </c>
      <c r="O26" s="41">
        <f>'Charges contractuels'!O26/1976</f>
        <v>45.351901630128012</v>
      </c>
      <c r="P26" s="41">
        <f>'Charges contractuels'!P26/1976</f>
        <v>46.548212693734712</v>
      </c>
      <c r="Q26" s="41">
        <f>'Charges contractuels'!Q26/1976</f>
        <v>48.340310652134661</v>
      </c>
      <c r="R26" s="41">
        <f>'Charges contractuels'!R26/1976</f>
        <v>56.174239694404768</v>
      </c>
      <c r="S26" s="41">
        <f>'Charges contractuels'!S26/1976</f>
        <v>57.117284423531892</v>
      </c>
      <c r="T26" s="41">
        <f>'Charges contractuels'!T26/1976</f>
        <v>63.168063691662447</v>
      </c>
      <c r="U26" s="41">
        <f>'Charges contractuels'!U26/1976</f>
        <v>60.67379645071221</v>
      </c>
      <c r="V26" s="41">
        <f>'Charges contractuels'!V26/1976</f>
        <v>66.724575718842758</v>
      </c>
      <c r="W26" s="41">
        <f>'Charges contractuels'!W26/1976</f>
        <v>69.179564840964815</v>
      </c>
      <c r="X26" s="41">
        <f>'Charges contractuels'!X26/1976</f>
        <v>70.237982820253691</v>
      </c>
      <c r="Y26" s="41">
        <f>'Charges contractuels'!Y26/1976</f>
        <v>73.487624763680785</v>
      </c>
      <c r="Z26" s="41">
        <f>'Charges contractuels'!Z26/1976</f>
        <v>80.640951212333462</v>
      </c>
      <c r="AA26" s="41">
        <f>'Charges contractuels'!AA26/1976</f>
        <v>89.887882483002315</v>
      </c>
      <c r="AB26" s="41">
        <f>'Charges contractuels'!AB26/1976</f>
        <v>93.237860743740171</v>
      </c>
      <c r="AC26" s="41">
        <f>'Charges contractuels'!AC26/1976</f>
        <v>94.296292949077156</v>
      </c>
      <c r="AD26" s="41">
        <f>'Charges contractuels'!AD26/1976</f>
        <v>106.40265988959899</v>
      </c>
      <c r="AE26" s="41">
        <f>'Charges contractuels'!AE26/1976</f>
        <v>102.22805452419099</v>
      </c>
      <c r="AF26" s="41">
        <f>'Charges contractuels'!AF26/1976</f>
        <v>114.33442146471285</v>
      </c>
      <c r="AG26" s="3"/>
      <c r="AH26" s="3"/>
      <c r="AI26" s="3"/>
      <c r="AJ26" s="3"/>
    </row>
    <row r="27" spans="1:36" ht="19.5" customHeight="1">
      <c r="A27" s="51">
        <v>25</v>
      </c>
      <c r="B27" s="41">
        <f>'Charges contractuels'!B27/1976</f>
        <v>24.956983827925633</v>
      </c>
      <c r="C27" s="41">
        <f>'Charges contractuels'!C27/1976</f>
        <v>28.252106447156308</v>
      </c>
      <c r="D27" s="41">
        <f>'Charges contractuels'!D27/1976</f>
        <v>30.386013663464507</v>
      </c>
      <c r="E27" s="41">
        <f>'Charges contractuels'!E27/1976</f>
        <v>32.953331661453007</v>
      </c>
      <c r="F27" s="41">
        <f>'Charges contractuels'!F27/1976</f>
        <v>31.730645504652742</v>
      </c>
      <c r="G27" s="41">
        <f>'Charges contractuels'!G27/1976</f>
        <v>36.299696505971326</v>
      </c>
      <c r="H27" s="41">
        <f>'Charges contractuels'!H27/1976</f>
        <v>39.856208533151658</v>
      </c>
      <c r="I27" s="41">
        <f>'Charges contractuels'!I27/1976</f>
        <v>43.300761561716342</v>
      </c>
      <c r="J27" s="41">
        <f>'Charges contractuels'!J27/1976</f>
        <v>37.637599426404137</v>
      </c>
      <c r="K27" s="41">
        <f>'Charges contractuels'!K27/1976</f>
        <v>42.337956851766201</v>
      </c>
      <c r="L27" s="41">
        <f>'Charges contractuels'!L27/1976</f>
        <v>39.360316948177854</v>
      </c>
      <c r="M27" s="41">
        <f>'Charges contractuels'!M27/1976</f>
        <v>42.63230801318376</v>
      </c>
      <c r="N27" s="41">
        <f>'Charges contractuels'!N27/1976</f>
        <v>42.916828975358186</v>
      </c>
      <c r="O27" s="41">
        <f>'Charges contractuels'!O27/1976</f>
        <v>46.188820040364092</v>
      </c>
      <c r="P27" s="41">
        <f>'Charges contractuels'!P27/1976</f>
        <v>47.385131103970785</v>
      </c>
      <c r="Q27" s="41">
        <f>'Charges contractuels'!Q27/1976</f>
        <v>48.340310652134661</v>
      </c>
      <c r="R27" s="41">
        <f>'Charges contractuels'!R27/1976</f>
        <v>56.174239694404768</v>
      </c>
      <c r="S27" s="41">
        <f>'Charges contractuels'!S27/1976</f>
        <v>57.117284423531892</v>
      </c>
      <c r="T27" s="41">
        <f>'Charges contractuels'!T27/1976</f>
        <v>63.168063691662447</v>
      </c>
      <c r="U27" s="41">
        <f>'Charges contractuels'!U27/1976</f>
        <v>60.67379645071221</v>
      </c>
      <c r="V27" s="41">
        <f>'Charges contractuels'!V27/1976</f>
        <v>66.724575718842758</v>
      </c>
      <c r="W27" s="41">
        <f>'Charges contractuels'!W27/1976</f>
        <v>69.179564840964815</v>
      </c>
      <c r="X27" s="41">
        <f>'Charges contractuels'!X27/1976</f>
        <v>70.237982820253691</v>
      </c>
      <c r="Y27" s="41">
        <f>'Charges contractuels'!Y27/1976</f>
        <v>73.487624763680785</v>
      </c>
      <c r="Z27" s="41">
        <f>'Charges contractuels'!Z27/1976</f>
        <v>80.640951212333462</v>
      </c>
      <c r="AA27" s="41">
        <f>'Charges contractuels'!AA27/1976</f>
        <v>89.887882483002315</v>
      </c>
      <c r="AB27" s="41">
        <f>'Charges contractuels'!AB27/1976</f>
        <v>93.237860743740171</v>
      </c>
      <c r="AC27" s="41">
        <f>'Charges contractuels'!AC27/1976</f>
        <v>94.296292949077156</v>
      </c>
      <c r="AD27" s="41">
        <f>'Charges contractuels'!AD27/1976</f>
        <v>106.40265988959899</v>
      </c>
      <c r="AE27" s="41">
        <f>'Charges contractuels'!AE27/1976</f>
        <v>102.22805452419099</v>
      </c>
      <c r="AF27" s="41">
        <f>'Charges contractuels'!AF27/1976</f>
        <v>114.33442146471285</v>
      </c>
      <c r="AG27" s="3"/>
      <c r="AH27" s="3"/>
      <c r="AI27" s="3"/>
      <c r="AJ27" s="3"/>
    </row>
    <row r="28" spans="1:36" ht="19.5" customHeight="1">
      <c r="A28" s="51">
        <v>26</v>
      </c>
      <c r="B28" s="41">
        <f>'Charges contractuels'!B28/1976</f>
        <v>24.956983827925633</v>
      </c>
      <c r="C28" s="41">
        <f>'Charges contractuels'!C28/1976</f>
        <v>28.252106447156308</v>
      </c>
      <c r="D28" s="41">
        <f>'Charges contractuels'!D28/1976</f>
        <v>30.386013663464507</v>
      </c>
      <c r="E28" s="41">
        <f>'Charges contractuels'!E28/1976</f>
        <v>32.953331661453007</v>
      </c>
      <c r="F28" s="41">
        <f>'Charges contractuels'!F28/1976</f>
        <v>31.730645504652742</v>
      </c>
      <c r="G28" s="41">
        <f>'Charges contractuels'!G28/1976</f>
        <v>36.299696505971326</v>
      </c>
      <c r="H28" s="41">
        <f>'Charges contractuels'!H28/1976</f>
        <v>39.856208533151658</v>
      </c>
      <c r="I28" s="41">
        <f>'Charges contractuels'!I28/1976</f>
        <v>43.300761561716342</v>
      </c>
      <c r="J28" s="41">
        <f>'Charges contractuels'!J28/1976</f>
        <v>37.637599426404137</v>
      </c>
      <c r="K28" s="41">
        <f>'Charges contractuels'!K28/1976</f>
        <v>42.337956851766201</v>
      </c>
      <c r="L28" s="41">
        <f>'Charges contractuels'!L28/1976</f>
        <v>39.360316948177854</v>
      </c>
      <c r="M28" s="41">
        <f>'Charges contractuels'!M28/1976</f>
        <v>42.63230801318376</v>
      </c>
      <c r="N28" s="41">
        <f>'Charges contractuels'!N28/1976</f>
        <v>42.916828975358186</v>
      </c>
      <c r="O28" s="41">
        <f>'Charges contractuels'!O28/1976</f>
        <v>46.188820040364092</v>
      </c>
      <c r="P28" s="41">
        <f>'Charges contractuels'!P28/1976</f>
        <v>47.385131103970785</v>
      </c>
      <c r="Q28" s="41">
        <f>'Charges contractuels'!Q28/1976</f>
        <v>48.340310652134661</v>
      </c>
      <c r="R28" s="41">
        <f>'Charges contractuels'!R28/1976</f>
        <v>56.174239694404768</v>
      </c>
      <c r="S28" s="41">
        <f>'Charges contractuels'!S28/1976</f>
        <v>57.117284423531892</v>
      </c>
      <c r="T28" s="41">
        <f>'Charges contractuels'!T28/1976</f>
        <v>63.168063691662447</v>
      </c>
      <c r="U28" s="41">
        <f>'Charges contractuels'!U28/1976</f>
        <v>60.67379645071221</v>
      </c>
      <c r="V28" s="41">
        <f>'Charges contractuels'!V28/1976</f>
        <v>66.724575718842758</v>
      </c>
      <c r="W28" s="41">
        <f>'Charges contractuels'!W28/1976</f>
        <v>69.179564840964815</v>
      </c>
      <c r="X28" s="41">
        <f>'Charges contractuels'!X28/1976</f>
        <v>70.237982820253691</v>
      </c>
      <c r="Y28" s="41">
        <f>'Charges contractuels'!Y28/1976</f>
        <v>73.487624763680785</v>
      </c>
      <c r="Z28" s="41">
        <f>'Charges contractuels'!Z28/1976</f>
        <v>80.640951212333462</v>
      </c>
      <c r="AA28" s="41">
        <f>'Charges contractuels'!AA28/1976</f>
        <v>89.887882483002315</v>
      </c>
      <c r="AB28" s="41">
        <f>'Charges contractuels'!AB28/1976</f>
        <v>93.237860743740171</v>
      </c>
      <c r="AC28" s="41">
        <f>'Charges contractuels'!AC28/1976</f>
        <v>94.296292949077156</v>
      </c>
      <c r="AD28" s="41">
        <f>'Charges contractuels'!AD28/1976</f>
        <v>106.40265988959899</v>
      </c>
      <c r="AE28" s="41">
        <f>'Charges contractuels'!AE28/1976</f>
        <v>102.22805452419099</v>
      </c>
      <c r="AF28" s="41">
        <f>'Charges contractuels'!AF28/1976</f>
        <v>114.33442146471285</v>
      </c>
      <c r="AG28" s="3"/>
      <c r="AH28" s="3"/>
      <c r="AI28" s="3"/>
      <c r="AJ28" s="3"/>
    </row>
    <row r="29" spans="1:36" ht="19.5" customHeight="1">
      <c r="A29" s="51">
        <v>27</v>
      </c>
      <c r="B29" s="41">
        <f>'Charges contractuels'!B29/1976</f>
        <v>25.553553155364863</v>
      </c>
      <c r="C29" s="41">
        <f>'Charges contractuels'!C29/1976</f>
        <v>28.848675774595531</v>
      </c>
      <c r="D29" s="41">
        <f>'Charges contractuels'!D29/1976</f>
        <v>30.98258299090373</v>
      </c>
      <c r="E29" s="41">
        <f>'Charges contractuels'!E29/1976</f>
        <v>33.549900988892233</v>
      </c>
      <c r="F29" s="41">
        <f>'Charges contractuels'!F29/1976</f>
        <v>32.617781864712597</v>
      </c>
      <c r="G29" s="41">
        <f>'Charges contractuels'!G29/1976</f>
        <v>37.186832866031182</v>
      </c>
      <c r="H29" s="41">
        <f>'Charges contractuels'!H29/1976</f>
        <v>40.743344893211514</v>
      </c>
      <c r="I29" s="41">
        <f>'Charges contractuels'!I29/1976</f>
        <v>44.187897921776205</v>
      </c>
      <c r="J29" s="41">
        <f>'Charges contractuels'!J29/1976</f>
        <v>38.47451783664021</v>
      </c>
      <c r="K29" s="41">
        <f>'Charges contractuels'!K29/1976</f>
        <v>43.174875262002274</v>
      </c>
      <c r="L29" s="41">
        <f>'Charges contractuels'!L29/1976</f>
        <v>40.197235358413927</v>
      </c>
      <c r="M29" s="41">
        <f>'Charges contractuels'!M29/1976</f>
        <v>43.469226423419833</v>
      </c>
      <c r="N29" s="41">
        <f>'Charges contractuels'!N29/1976</f>
        <v>43.753747385594259</v>
      </c>
      <c r="O29" s="41">
        <f>'Charges contractuels'!O29/1976</f>
        <v>47.025738450600159</v>
      </c>
      <c r="P29" s="41">
        <f>'Charges contractuels'!P29/1976</f>
        <v>48.222049514206866</v>
      </c>
      <c r="Q29" s="41">
        <f>'Charges contractuels'!Q29/1976</f>
        <v>48.340310652134661</v>
      </c>
      <c r="R29" s="41">
        <f>'Charges contractuels'!R29/1976</f>
        <v>56.174239694404768</v>
      </c>
      <c r="S29" s="41">
        <f>'Charges contractuels'!S29/1976</f>
        <v>57.117284423531892</v>
      </c>
      <c r="T29" s="41">
        <f>'Charges contractuels'!T29/1976</f>
        <v>63.168063691662447</v>
      </c>
      <c r="U29" s="41">
        <f>'Charges contractuels'!U29/1976</f>
        <v>60.67379645071221</v>
      </c>
      <c r="V29" s="41">
        <f>'Charges contractuels'!V29/1976</f>
        <v>66.724575718842758</v>
      </c>
      <c r="W29" s="41">
        <f>'Charges contractuels'!W29/1976</f>
        <v>69.179564840964815</v>
      </c>
      <c r="X29" s="41">
        <f>'Charges contractuels'!X29/1976</f>
        <v>70.237982820253691</v>
      </c>
      <c r="Y29" s="41">
        <f>'Charges contractuels'!Y29/1976</f>
        <v>73.487624763680785</v>
      </c>
      <c r="Z29" s="41">
        <f>'Charges contractuels'!Z29/1976</f>
        <v>80.640951212333462</v>
      </c>
      <c r="AA29" s="41">
        <f>'Charges contractuels'!AA29/1976</f>
        <v>89.887882483002315</v>
      </c>
      <c r="AB29" s="41">
        <f>'Charges contractuels'!AB29/1976</f>
        <v>93.237860743740171</v>
      </c>
      <c r="AC29" s="41">
        <f>'Charges contractuels'!AC29/1976</f>
        <v>94.296292949077156</v>
      </c>
      <c r="AD29" s="41">
        <f>'Charges contractuels'!AD29/1976</f>
        <v>106.40265988959899</v>
      </c>
      <c r="AE29" s="41">
        <f>'Charges contractuels'!AE29/1976</f>
        <v>102.22805452419099</v>
      </c>
      <c r="AF29" s="41">
        <f>'Charges contractuels'!AF29/1976</f>
        <v>114.33442146471285</v>
      </c>
      <c r="AG29" s="3"/>
      <c r="AH29" s="3"/>
      <c r="AI29" s="3"/>
      <c r="AJ29" s="3"/>
    </row>
    <row r="30" spans="1:36" ht="19.5" customHeight="1">
      <c r="A30" s="51">
        <v>28</v>
      </c>
      <c r="B30" s="41">
        <f>'Charges contractuels'!B30/1976</f>
        <v>25.553553155364863</v>
      </c>
      <c r="C30" s="41">
        <f>'Charges contractuels'!C30/1976</f>
        <v>28.848675774595531</v>
      </c>
      <c r="D30" s="41">
        <f>'Charges contractuels'!D30/1976</f>
        <v>30.98258299090373</v>
      </c>
      <c r="E30" s="41">
        <f>'Charges contractuels'!E30/1976</f>
        <v>33.549900988892233</v>
      </c>
      <c r="F30" s="41">
        <f>'Charges contractuels'!F30/1976</f>
        <v>32.617781864712597</v>
      </c>
      <c r="G30" s="41">
        <f>'Charges contractuels'!G30/1976</f>
        <v>37.186832866031182</v>
      </c>
      <c r="H30" s="41">
        <f>'Charges contractuels'!H30/1976</f>
        <v>40.743344893211514</v>
      </c>
      <c r="I30" s="41">
        <f>'Charges contractuels'!I30/1976</f>
        <v>44.187897921776205</v>
      </c>
      <c r="J30" s="41">
        <f>'Charges contractuels'!J30/1976</f>
        <v>38.47451783664021</v>
      </c>
      <c r="K30" s="41">
        <f>'Charges contractuels'!K30/1976</f>
        <v>43.174875262002274</v>
      </c>
      <c r="L30" s="41">
        <f>'Charges contractuels'!L30/1976</f>
        <v>40.197235358413927</v>
      </c>
      <c r="M30" s="41">
        <f>'Charges contractuels'!M30/1976</f>
        <v>43.469226423419833</v>
      </c>
      <c r="N30" s="41">
        <f>'Charges contractuels'!N30/1976</f>
        <v>43.753747385594259</v>
      </c>
      <c r="O30" s="41">
        <f>'Charges contractuels'!O30/1976</f>
        <v>47.025738450600159</v>
      </c>
      <c r="P30" s="41">
        <f>'Charges contractuels'!P30/1976</f>
        <v>48.222049514206866</v>
      </c>
      <c r="Q30" s="41">
        <f>'Charges contractuels'!Q30/1976</f>
        <v>48.340310652134661</v>
      </c>
      <c r="R30" s="41">
        <f>'Charges contractuels'!R30/1976</f>
        <v>56.174239694404768</v>
      </c>
      <c r="S30" s="41">
        <f>'Charges contractuels'!S30/1976</f>
        <v>57.117284423531892</v>
      </c>
      <c r="T30" s="41">
        <f>'Charges contractuels'!T30/1976</f>
        <v>63.168063691662447</v>
      </c>
      <c r="U30" s="41">
        <f>'Charges contractuels'!U30/1976</f>
        <v>60.67379645071221</v>
      </c>
      <c r="V30" s="41">
        <f>'Charges contractuels'!V30/1976</f>
        <v>66.724575718842758</v>
      </c>
      <c r="W30" s="41">
        <f>'Charges contractuels'!W30/1976</f>
        <v>69.179564840964815</v>
      </c>
      <c r="X30" s="41">
        <f>'Charges contractuels'!X30/1976</f>
        <v>70.237982820253691</v>
      </c>
      <c r="Y30" s="41">
        <f>'Charges contractuels'!Y30/1976</f>
        <v>73.487624763680785</v>
      </c>
      <c r="Z30" s="41">
        <f>'Charges contractuels'!Z30/1976</f>
        <v>80.640951212333462</v>
      </c>
      <c r="AA30" s="41">
        <f>'Charges contractuels'!AA30/1976</f>
        <v>89.887882483002315</v>
      </c>
      <c r="AB30" s="41">
        <f>'Charges contractuels'!AB30/1976</f>
        <v>93.237860743740171</v>
      </c>
      <c r="AC30" s="41">
        <f>'Charges contractuels'!AC30/1976</f>
        <v>94.296292949077156</v>
      </c>
      <c r="AD30" s="41">
        <f>'Charges contractuels'!AD30/1976</f>
        <v>106.40265988959899</v>
      </c>
      <c r="AE30" s="41">
        <f>'Charges contractuels'!AE30/1976</f>
        <v>102.22805452419099</v>
      </c>
      <c r="AF30" s="41">
        <f>'Charges contractuels'!AF30/1976</f>
        <v>114.33442146471285</v>
      </c>
      <c r="AG30" s="3"/>
      <c r="AH30" s="3"/>
      <c r="AI30" s="3"/>
      <c r="AJ30" s="3"/>
    </row>
    <row r="31" spans="1:36" ht="19.5" customHeight="1">
      <c r="A31" s="51">
        <v>29</v>
      </c>
      <c r="B31" s="41">
        <f>'Charges contractuels'!B31/1976</f>
        <v>26.150122482804086</v>
      </c>
      <c r="C31" s="41">
        <f>'Charges contractuels'!C31/1976</f>
        <v>29.445245102034761</v>
      </c>
      <c r="D31" s="41">
        <f>'Charges contractuels'!D31/1976</f>
        <v>31.57915231834296</v>
      </c>
      <c r="E31" s="41">
        <f>'Charges contractuels'!E31/1976</f>
        <v>34.14647031633146</v>
      </c>
      <c r="F31" s="41">
        <f>'Charges contractuels'!F31/1976</f>
        <v>33.50491822477246</v>
      </c>
      <c r="G31" s="41">
        <f>'Charges contractuels'!G31/1976</f>
        <v>38.073969226091045</v>
      </c>
      <c r="H31" s="41">
        <f>'Charges contractuels'!H31/1976</f>
        <v>41.630481253271377</v>
      </c>
      <c r="I31" s="41">
        <f>'Charges contractuels'!I31/1976</f>
        <v>45.075034281836068</v>
      </c>
      <c r="J31" s="41">
        <f>'Charges contractuels'!J31/1976</f>
        <v>39.311436246876276</v>
      </c>
      <c r="K31" s="41">
        <f>'Charges contractuels'!K31/1976</f>
        <v>44.011793672238355</v>
      </c>
      <c r="L31" s="41">
        <f>'Charges contractuels'!L31/1976</f>
        <v>41.034153768650008</v>
      </c>
      <c r="M31" s="41">
        <f>'Charges contractuels'!M31/1976</f>
        <v>44.306144833655907</v>
      </c>
      <c r="N31" s="41">
        <f>'Charges contractuels'!N31/1976</f>
        <v>44.590665795830333</v>
      </c>
      <c r="O31" s="41">
        <f>'Charges contractuels'!O31/1976</f>
        <v>47.862656860836246</v>
      </c>
      <c r="P31" s="41">
        <f>'Charges contractuels'!P31/1976</f>
        <v>49.058967924442946</v>
      </c>
      <c r="Q31" s="41">
        <f>'Charges contractuels'!Q31/1976</f>
        <v>48.340310652134661</v>
      </c>
      <c r="R31" s="41">
        <f>'Charges contractuels'!R31/1976</f>
        <v>56.174239694404768</v>
      </c>
      <c r="S31" s="41">
        <f>'Charges contractuels'!S31/1976</f>
        <v>57.117284423531892</v>
      </c>
      <c r="T31" s="41">
        <f>'Charges contractuels'!T31/1976</f>
        <v>63.168063691662447</v>
      </c>
      <c r="U31" s="41">
        <f>'Charges contractuels'!U31/1976</f>
        <v>60.67379645071221</v>
      </c>
      <c r="V31" s="41">
        <f>'Charges contractuels'!V31/1976</f>
        <v>66.724575718842758</v>
      </c>
      <c r="W31" s="41">
        <f>'Charges contractuels'!W31/1976</f>
        <v>69.179564840964815</v>
      </c>
      <c r="X31" s="41">
        <f>'Charges contractuels'!X31/1976</f>
        <v>70.237982820253691</v>
      </c>
      <c r="Y31" s="41">
        <f>'Charges contractuels'!Y31/1976</f>
        <v>73.487624763680785</v>
      </c>
      <c r="Z31" s="41">
        <f>'Charges contractuels'!Z31/1976</f>
        <v>80.640951212333462</v>
      </c>
      <c r="AA31" s="41">
        <f>'Charges contractuels'!AA31/1976</f>
        <v>89.887882483002315</v>
      </c>
      <c r="AB31" s="41">
        <f>'Charges contractuels'!AB31/1976</f>
        <v>93.237860743740171</v>
      </c>
      <c r="AC31" s="41">
        <f>'Charges contractuels'!AC31/1976</f>
        <v>94.296292949077156</v>
      </c>
      <c r="AD31" s="41">
        <f>'Charges contractuels'!AD31/1976</f>
        <v>106.40265988959899</v>
      </c>
      <c r="AE31" s="41">
        <f>'Charges contractuels'!AE31/1976</f>
        <v>102.22805452419099</v>
      </c>
      <c r="AF31" s="41">
        <f>'Charges contractuels'!AF31/1976</f>
        <v>114.33442146471285</v>
      </c>
      <c r="AG31" s="3"/>
      <c r="AH31" s="3"/>
      <c r="AI31" s="3"/>
      <c r="AJ31" s="3"/>
    </row>
    <row r="32" spans="1:36" ht="19.5" customHeight="1">
      <c r="A32" s="51">
        <v>30</v>
      </c>
      <c r="B32" s="41">
        <f>'Charges contractuels'!B32/1976</f>
        <v>26.506314275350253</v>
      </c>
      <c r="C32" s="41">
        <f>'Charges contractuels'!C32/1976</f>
        <v>29.801436894580927</v>
      </c>
      <c r="D32" s="41">
        <f>'Charges contractuels'!D32/1976</f>
        <v>31.935344110889126</v>
      </c>
      <c r="E32" s="41">
        <f>'Charges contractuels'!E32/1976</f>
        <v>34.50266210887763</v>
      </c>
      <c r="F32" s="41">
        <f>'Charges contractuels'!F32/1976</f>
        <v>33.86111001731863</v>
      </c>
      <c r="G32" s="41">
        <f>'Charges contractuels'!G32/1976</f>
        <v>38.430161018637207</v>
      </c>
      <c r="H32" s="41">
        <f>'Charges contractuels'!H32/1976</f>
        <v>41.98667304581754</v>
      </c>
      <c r="I32" s="41">
        <f>'Charges contractuels'!I32/1976</f>
        <v>45.431226074382238</v>
      </c>
      <c r="J32" s="41">
        <f>'Charges contractuels'!J32/1976</f>
        <v>39.667628039422446</v>
      </c>
      <c r="K32" s="41">
        <f>'Charges contractuels'!K32/1976</f>
        <v>44.367985464784518</v>
      </c>
      <c r="L32" s="41">
        <f>'Charges contractuels'!L32/1976</f>
        <v>41.39034556119617</v>
      </c>
      <c r="M32" s="41">
        <f>'Charges contractuels'!M32/1976</f>
        <v>44.66233662620207</v>
      </c>
      <c r="N32" s="41">
        <f>'Charges contractuels'!N32/1976</f>
        <v>44.946857588376503</v>
      </c>
      <c r="O32" s="41">
        <f>'Charges contractuels'!O32/1976</f>
        <v>48.218848653382402</v>
      </c>
      <c r="P32" s="41">
        <f>'Charges contractuels'!P32/1976</f>
        <v>49.415159716989109</v>
      </c>
      <c r="Q32" s="41">
        <f>'Charges contractuels'!Q32/1976</f>
        <v>48.696502444680817</v>
      </c>
      <c r="R32" s="41">
        <f>'Charges contractuels'!R32/1976</f>
        <v>56.530431486950931</v>
      </c>
      <c r="S32" s="41">
        <f>'Charges contractuels'!S32/1976</f>
        <v>57.473476216078055</v>
      </c>
      <c r="T32" s="41">
        <f>'Charges contractuels'!T32/1976</f>
        <v>63.524255484208609</v>
      </c>
      <c r="U32" s="41">
        <f>'Charges contractuels'!U32/1976</f>
        <v>61.029988243258373</v>
      </c>
      <c r="V32" s="41">
        <f>'Charges contractuels'!V32/1976</f>
        <v>67.080767511388927</v>
      </c>
      <c r="W32" s="41">
        <f>'Charges contractuels'!W32/1976</f>
        <v>69.535756633510985</v>
      </c>
      <c r="X32" s="41">
        <f>'Charges contractuels'!X32/1976</f>
        <v>70.594174612799833</v>
      </c>
      <c r="Y32" s="41">
        <f>'Charges contractuels'!Y32/1976</f>
        <v>73.84381655622694</v>
      </c>
      <c r="Z32" s="41">
        <f>'Charges contractuels'!Z32/1976</f>
        <v>80.997143004879604</v>
      </c>
      <c r="AA32" s="41">
        <f>'Charges contractuels'!AA32/1976</f>
        <v>90.244074275548485</v>
      </c>
      <c r="AB32" s="41">
        <f>'Charges contractuels'!AB32/1976</f>
        <v>93.594052536286327</v>
      </c>
      <c r="AC32" s="41">
        <f>'Charges contractuels'!AC32/1976</f>
        <v>94.652484741623326</v>
      </c>
      <c r="AD32" s="41">
        <f>'Charges contractuels'!AD32/1976</f>
        <v>106.75885168214518</v>
      </c>
      <c r="AE32" s="41">
        <f>'Charges contractuels'!AE32/1976</f>
        <v>102.58424631673716</v>
      </c>
      <c r="AF32" s="41">
        <f>'Charges contractuels'!AF32/1976</f>
        <v>114.690613257259</v>
      </c>
      <c r="AG32" s="3"/>
      <c r="AH32" s="3"/>
      <c r="AI32" s="3"/>
      <c r="AJ32" s="3"/>
    </row>
    <row r="38" spans="2:2">
      <c r="B38" s="4" t="s">
        <v>74</v>
      </c>
    </row>
  </sheetData>
  <printOptions horizontalCentered="1" verticalCentered="1"/>
  <pageMargins left="0.19685039370078741" right="0.19685039370078741" top="0.98425196850393704" bottom="0.98425196850393704" header="0.51181102362204722" footer="0.51181102362204722"/>
  <pageSetup paperSize="9" scale="48" orientation="landscape" r:id="rId1"/>
  <headerFooter alignWithMargins="0">
    <oddHeader>&amp;C&amp;"Times New Roman,Gras italique"&amp;12&amp;UAgents statutaires et contractuels</oddHeader>
    <oddFooter>&amp;L&amp;"Times New Roman,Gras italique"&amp;11&amp;A&amp;R&amp;"Times New Roman,Italique"&amp;8&amp;F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FF00"/>
    <pageSetUpPr fitToPage="1"/>
  </sheetPr>
  <dimension ref="A1:AJ39"/>
  <sheetViews>
    <sheetView zoomScaleNormal="100" workbookViewId="0">
      <selection activeCell="B38" sqref="B38"/>
    </sheetView>
  </sheetViews>
  <sheetFormatPr baseColWidth="10" defaultColWidth="12" defaultRowHeight="14"/>
  <cols>
    <col min="1" max="1" width="3.796875" style="11" customWidth="1"/>
    <col min="2" max="31" width="11.3984375" style="4" customWidth="1"/>
    <col min="32" max="32" width="12" style="4" customWidth="1"/>
    <col min="33" max="16384" width="12" style="4"/>
  </cols>
  <sheetData>
    <row r="1" spans="1:36" s="10" customFormat="1" ht="34">
      <c r="A1" s="46"/>
      <c r="B1" s="46" t="s">
        <v>0</v>
      </c>
      <c r="C1" s="46" t="s">
        <v>1</v>
      </c>
      <c r="D1" s="46" t="s">
        <v>35</v>
      </c>
      <c r="E1" s="46" t="s">
        <v>2</v>
      </c>
      <c r="F1" s="46" t="s">
        <v>3</v>
      </c>
      <c r="G1" s="46" t="s">
        <v>4</v>
      </c>
      <c r="H1" s="46" t="s">
        <v>36</v>
      </c>
      <c r="I1" s="46" t="s">
        <v>5</v>
      </c>
      <c r="J1" s="46" t="s">
        <v>46</v>
      </c>
      <c r="K1" s="46" t="s">
        <v>49</v>
      </c>
      <c r="L1" s="46" t="s">
        <v>47</v>
      </c>
      <c r="M1" s="46" t="s">
        <v>50</v>
      </c>
      <c r="N1" s="46" t="s">
        <v>48</v>
      </c>
      <c r="O1" s="46" t="s">
        <v>51</v>
      </c>
      <c r="P1" s="46" t="s">
        <v>6</v>
      </c>
      <c r="Q1" s="46" t="s">
        <v>40</v>
      </c>
      <c r="R1" s="47" t="s">
        <v>52</v>
      </c>
      <c r="S1" s="46" t="s">
        <v>41</v>
      </c>
      <c r="T1" s="47" t="s">
        <v>53</v>
      </c>
      <c r="U1" s="46" t="s">
        <v>42</v>
      </c>
      <c r="V1" s="47" t="s">
        <v>54</v>
      </c>
      <c r="W1" s="46" t="s">
        <v>43</v>
      </c>
      <c r="X1" s="46" t="s">
        <v>44</v>
      </c>
      <c r="Y1" s="46" t="s">
        <v>45</v>
      </c>
      <c r="Z1" s="46" t="s">
        <v>7</v>
      </c>
      <c r="AA1" s="46" t="s">
        <v>37</v>
      </c>
      <c r="AB1" s="46" t="s">
        <v>31</v>
      </c>
      <c r="AC1" s="46" t="s">
        <v>8</v>
      </c>
      <c r="AD1" s="46" t="s">
        <v>38</v>
      </c>
      <c r="AE1" s="46" t="s">
        <v>9</v>
      </c>
      <c r="AF1" s="46" t="s">
        <v>39</v>
      </c>
      <c r="AG1" s="9"/>
      <c r="AH1" s="9"/>
      <c r="AI1" s="9"/>
      <c r="AJ1" s="9"/>
    </row>
    <row r="2" spans="1:36" ht="19.5" customHeight="1">
      <c r="A2" s="51">
        <v>0</v>
      </c>
      <c r="B2" s="41">
        <f>'Charges statutaires'!B2/1850</f>
        <v>18.608296864582943</v>
      </c>
      <c r="C2" s="41">
        <f>'Charges statutaires'!C2/1850</f>
        <v>21.453537142345688</v>
      </c>
      <c r="D2" s="41">
        <f>'Charges statutaires'!D2/1850</f>
        <v>22.979722795496023</v>
      </c>
      <c r="E2" s="41">
        <f>'Charges statutaires'!E2/1850</f>
        <v>24.902147711854713</v>
      </c>
      <c r="F2" s="41">
        <f>'Charges statutaires'!F2/1850</f>
        <v>19.142870323182525</v>
      </c>
      <c r="G2" s="41">
        <f>'Charges statutaires'!G2/1850</f>
        <v>22.895415718815592</v>
      </c>
      <c r="H2" s="41">
        <f>'Charges statutaires'!H2/1850</f>
        <v>25.722223274775825</v>
      </c>
      <c r="I2" s="41">
        <f>'Charges statutaires'!I2/1850</f>
        <v>28.871447661791127</v>
      </c>
      <c r="J2" s="41">
        <f>'Charges statutaires'!J2/1850</f>
        <v>24.527242788953483</v>
      </c>
      <c r="K2" s="41">
        <f>'Charges statutaires'!K2/1850</f>
        <v>28.399824874455565</v>
      </c>
      <c r="L2" s="41">
        <f>'Charges statutaires'!L2/1850</f>
        <v>25.677481475365049</v>
      </c>
      <c r="M2" s="41">
        <f>'Charges statutaires'!M2/1850</f>
        <v>28.668938994109194</v>
      </c>
      <c r="N2" s="41">
        <f>'Charges statutaires'!N2/1850</f>
        <v>28.929065734869553</v>
      </c>
      <c r="O2" s="41">
        <f>'Charges statutaires'!O2/1850</f>
        <v>31.920523253613698</v>
      </c>
      <c r="P2" s="41">
        <f>'Charges statutaires'!P2/1850</f>
        <v>33.014265154151744</v>
      </c>
      <c r="Q2" s="41">
        <f>'Charges statutaires'!Q2/1850</f>
        <v>27.97523300184946</v>
      </c>
      <c r="R2" s="41">
        <f>'Charges statutaires'!R2/1850</f>
        <v>35.137497650260038</v>
      </c>
      <c r="S2" s="41">
        <f>'Charges statutaires'!S2/1850</f>
        <v>33.691192971632432</v>
      </c>
      <c r="T2" s="41">
        <f>'Charges statutaires'!T2/1850</f>
        <v>41.53168607122749</v>
      </c>
      <c r="U2" s="41">
        <f>'Charges statutaires'!U2/1850</f>
        <v>36.942777231136937</v>
      </c>
      <c r="V2" s="41">
        <f>'Charges statutaires'!V2/1850</f>
        <v>44.783270330731995</v>
      </c>
      <c r="W2" s="41">
        <f>'Charges statutaires'!W2/1850</f>
        <v>43.091015818715476</v>
      </c>
      <c r="X2" s="41">
        <f>'Charges statutaires'!X2/1850</f>
        <v>44.058687294344011</v>
      </c>
      <c r="Y2" s="41">
        <f>'Charges statutaires'!Y2/1850</f>
        <v>47.029711857601434</v>
      </c>
      <c r="Z2" s="41">
        <f>'Charges statutaires'!Z2/1850</f>
        <v>53.569727329439147</v>
      </c>
      <c r="AA2" s="41">
        <f>'Charges statutaires'!AA2/1850</f>
        <v>62.023846404150859</v>
      </c>
      <c r="AB2" s="41">
        <f>'Charges statutaires'!AB2/1850</f>
        <v>60.561569943640571</v>
      </c>
      <c r="AC2" s="41">
        <f>'Charges statutaires'!AC2/1850</f>
        <v>61.529254425606148</v>
      </c>
      <c r="AD2" s="41">
        <f>'Charges statutaires'!AD2/1850</f>
        <v>72.597647244959461</v>
      </c>
      <c r="AE2" s="41">
        <f>'Charges statutaires'!AE2/1850</f>
        <v>68.780963653827172</v>
      </c>
      <c r="AF2" s="41">
        <f>'Charges statutaires'!AF2/1850</f>
        <v>79.849356473180507</v>
      </c>
      <c r="AG2" s="3"/>
      <c r="AH2" s="3"/>
      <c r="AI2" s="3"/>
      <c r="AJ2" s="3"/>
    </row>
    <row r="3" spans="1:36" ht="19.5" customHeight="1">
      <c r="A3" s="51">
        <v>1</v>
      </c>
      <c r="B3" s="41">
        <f>'Charges statutaires'!B3/1850</f>
        <v>18.755229454101432</v>
      </c>
      <c r="C3" s="41">
        <f>'Charges statutaires'!C3/1850</f>
        <v>21.635742917911287</v>
      </c>
      <c r="D3" s="41">
        <f>'Charges statutaires'!D3/1850</f>
        <v>23.161928571061619</v>
      </c>
      <c r="E3" s="41">
        <f>'Charges statutaires'!E3/1850</f>
        <v>25.084353487420312</v>
      </c>
      <c r="F3" s="41">
        <f>'Charges statutaires'!F3/1850</f>
        <v>19.490542718545782</v>
      </c>
      <c r="G3" s="41">
        <f>'Charges statutaires'!G3/1850</f>
        <v>23.243088114178853</v>
      </c>
      <c r="H3" s="41">
        <f>'Charges statutaires'!H3/1850</f>
        <v>26.06989567013909</v>
      </c>
      <c r="I3" s="41">
        <f>'Charges statutaires'!I3/1850</f>
        <v>29.219120057154392</v>
      </c>
      <c r="J3" s="41">
        <f>'Charges statutaires'!J3/1850</f>
        <v>24.855236596378223</v>
      </c>
      <c r="K3" s="41">
        <f>'Charges statutaires'!K3/1850</f>
        <v>28.727818681880297</v>
      </c>
      <c r="L3" s="41">
        <f>'Charges statutaires'!L3/1850</f>
        <v>26.005475282789789</v>
      </c>
      <c r="M3" s="41">
        <f>'Charges statutaires'!M3/1850</f>
        <v>28.99693280153393</v>
      </c>
      <c r="N3" s="41">
        <f>'Charges statutaires'!N3/1850</f>
        <v>29.257059542294293</v>
      </c>
      <c r="O3" s="41">
        <f>'Charges statutaires'!O3/1850</f>
        <v>32.248517061038434</v>
      </c>
      <c r="P3" s="41">
        <f>'Charges statutaires'!P3/1850</f>
        <v>33.342258961576484</v>
      </c>
      <c r="Q3" s="41">
        <f>'Charges statutaires'!Q3/1850</f>
        <v>28.786308179540267</v>
      </c>
      <c r="R3" s="41">
        <f>'Charges statutaires'!R3/1850</f>
        <v>35.948572827950841</v>
      </c>
      <c r="S3" s="41">
        <f>'Charges statutaires'!S3/1850</f>
        <v>34.502268149323235</v>
      </c>
      <c r="T3" s="41">
        <f>'Charges statutaires'!T3/1850</f>
        <v>42.342761248918301</v>
      </c>
      <c r="U3" s="41">
        <f>'Charges statutaires'!U3/1850</f>
        <v>37.753852408827747</v>
      </c>
      <c r="V3" s="41">
        <f>'Charges statutaires'!V3/1850</f>
        <v>45.594345508422798</v>
      </c>
      <c r="W3" s="41">
        <f>'Charges statutaires'!W3/1850</f>
        <v>43.902090996406287</v>
      </c>
      <c r="X3" s="41">
        <f>'Charges statutaires'!X3/1850</f>
        <v>44.869762472034814</v>
      </c>
      <c r="Y3" s="41">
        <f>'Charges statutaires'!Y3/1850</f>
        <v>47.840787035292237</v>
      </c>
      <c r="Z3" s="41">
        <f>'Charges statutaires'!Z3/1850</f>
        <v>54.38080250712995</v>
      </c>
      <c r="AA3" s="41">
        <f>'Charges statutaires'!AA3/1850</f>
        <v>62.834921581841662</v>
      </c>
      <c r="AB3" s="41">
        <f>'Charges statutaires'!AB3/1850</f>
        <v>61.372645121331374</v>
      </c>
      <c r="AC3" s="41">
        <f>'Charges statutaires'!AC3/1850</f>
        <v>62.340329603296944</v>
      </c>
      <c r="AD3" s="41">
        <f>'Charges statutaires'!AD3/1850</f>
        <v>73.408722422650271</v>
      </c>
      <c r="AE3" s="41">
        <f>'Charges statutaires'!AE3/1850</f>
        <v>69.592038831517982</v>
      </c>
      <c r="AF3" s="41">
        <f>'Charges statutaires'!AF3/1850</f>
        <v>80.660431650871303</v>
      </c>
      <c r="AG3" s="3"/>
      <c r="AH3" s="3"/>
      <c r="AI3" s="3"/>
      <c r="AJ3" s="3"/>
    </row>
    <row r="4" spans="1:36" ht="19.5" customHeight="1">
      <c r="A4" s="51">
        <v>2</v>
      </c>
      <c r="B4" s="41">
        <f>'Charges statutaires'!B4/1850</f>
        <v>18.902162043619921</v>
      </c>
      <c r="C4" s="41">
        <f>'Charges statutaires'!C4/1850</f>
        <v>21.817948693476879</v>
      </c>
      <c r="D4" s="41">
        <f>'Charges statutaires'!D4/1850</f>
        <v>23.344134346627211</v>
      </c>
      <c r="E4" s="41">
        <f>'Charges statutaires'!E4/1850</f>
        <v>25.266559262985904</v>
      </c>
      <c r="F4" s="41">
        <f>'Charges statutaires'!F4/1850</f>
        <v>19.83821511390904</v>
      </c>
      <c r="G4" s="41">
        <f>'Charges statutaires'!G4/1850</f>
        <v>23.590760509542115</v>
      </c>
      <c r="H4" s="41">
        <f>'Charges statutaires'!H4/1850</f>
        <v>26.417568065502351</v>
      </c>
      <c r="I4" s="41">
        <f>'Charges statutaires'!I4/1850</f>
        <v>29.566792452517653</v>
      </c>
      <c r="J4" s="41">
        <f>'Charges statutaires'!J4/1850</f>
        <v>25.183230403802959</v>
      </c>
      <c r="K4" s="41">
        <f>'Charges statutaires'!K4/1850</f>
        <v>29.055812489305037</v>
      </c>
      <c r="L4" s="41">
        <f>'Charges statutaires'!L4/1850</f>
        <v>26.333469090214525</v>
      </c>
      <c r="M4" s="41">
        <f>'Charges statutaires'!M4/1850</f>
        <v>29.32492660895867</v>
      </c>
      <c r="N4" s="41">
        <f>'Charges statutaires'!N4/1850</f>
        <v>29.585053349719029</v>
      </c>
      <c r="O4" s="41">
        <f>'Charges statutaires'!O4/1850</f>
        <v>32.576510868463174</v>
      </c>
      <c r="P4" s="41">
        <f>'Charges statutaires'!P4/1850</f>
        <v>33.670252769001223</v>
      </c>
      <c r="Q4" s="41">
        <f>'Charges statutaires'!Q4/1850</f>
        <v>29.597383357231067</v>
      </c>
      <c r="R4" s="41">
        <f>'Charges statutaires'!R4/1850</f>
        <v>36.759648005641637</v>
      </c>
      <c r="S4" s="41">
        <f>'Charges statutaires'!S4/1850</f>
        <v>35.313343327014039</v>
      </c>
      <c r="T4" s="41">
        <f>'Charges statutaires'!T4/1850</f>
        <v>43.153836426609104</v>
      </c>
      <c r="U4" s="41">
        <f>'Charges statutaires'!U4/1850</f>
        <v>38.56492758651855</v>
      </c>
      <c r="V4" s="41">
        <f>'Charges statutaires'!V4/1850</f>
        <v>46.405420686113601</v>
      </c>
      <c r="W4" s="41">
        <f>'Charges statutaires'!W4/1850</f>
        <v>44.713166174097083</v>
      </c>
      <c r="X4" s="41">
        <f>'Charges statutaires'!X4/1850</f>
        <v>45.680837649725618</v>
      </c>
      <c r="Y4" s="41">
        <f>'Charges statutaires'!Y4/1850</f>
        <v>48.651862212983033</v>
      </c>
      <c r="Z4" s="41">
        <f>'Charges statutaires'!Z4/1850</f>
        <v>55.191877684820753</v>
      </c>
      <c r="AA4" s="41">
        <f>'Charges statutaires'!AA4/1850</f>
        <v>63.645996759532466</v>
      </c>
      <c r="AB4" s="41">
        <f>'Charges statutaires'!AB4/1850</f>
        <v>62.183720299022177</v>
      </c>
      <c r="AC4" s="41">
        <f>'Charges statutaires'!AC4/1850</f>
        <v>63.151404780987747</v>
      </c>
      <c r="AD4" s="41">
        <f>'Charges statutaires'!AD4/1850</f>
        <v>74.219797600341067</v>
      </c>
      <c r="AE4" s="41">
        <f>'Charges statutaires'!AE4/1850</f>
        <v>70.403114009208778</v>
      </c>
      <c r="AF4" s="41">
        <f>'Charges statutaires'!AF4/1850</f>
        <v>81.471506828562099</v>
      </c>
      <c r="AG4" s="3"/>
      <c r="AH4" s="3"/>
      <c r="AI4" s="3"/>
      <c r="AJ4" s="3"/>
    </row>
    <row r="5" spans="1:36" ht="19.5" customHeight="1">
      <c r="A5" s="51">
        <v>3</v>
      </c>
      <c r="B5" s="41">
        <f>'Charges statutaires'!B5/1850</f>
        <v>19.049094633138409</v>
      </c>
      <c r="C5" s="41">
        <f>'Charges statutaires'!C5/1850</f>
        <v>22.000154469042474</v>
      </c>
      <c r="D5" s="41">
        <f>'Charges statutaires'!D5/1850</f>
        <v>23.52634012219281</v>
      </c>
      <c r="E5" s="41">
        <f>'Charges statutaires'!E5/1850</f>
        <v>25.4487650385515</v>
      </c>
      <c r="F5" s="41">
        <f>'Charges statutaires'!F5/1850</f>
        <v>20.185887509272302</v>
      </c>
      <c r="G5" s="41">
        <f>'Charges statutaires'!G5/1850</f>
        <v>23.938432904905376</v>
      </c>
      <c r="H5" s="41">
        <f>'Charges statutaires'!H5/1850</f>
        <v>26.765240460865613</v>
      </c>
      <c r="I5" s="41">
        <f>'Charges statutaires'!I5/1850</f>
        <v>29.914464847880911</v>
      </c>
      <c r="J5" s="41">
        <f>'Charges statutaires'!J5/1850</f>
        <v>25.086447507683431</v>
      </c>
      <c r="K5" s="41">
        <f>'Charges statutaires'!K5/1850</f>
        <v>29.383806296729773</v>
      </c>
      <c r="L5" s="41">
        <f>'Charges statutaires'!L5/1850</f>
        <v>26.661462897639264</v>
      </c>
      <c r="M5" s="41">
        <f>'Charges statutaires'!M5/1850</f>
        <v>29.652920416383409</v>
      </c>
      <c r="N5" s="41">
        <f>'Charges statutaires'!N5/1850</f>
        <v>29.913047157143769</v>
      </c>
      <c r="O5" s="41">
        <f>'Charges statutaires'!O5/1850</f>
        <v>32.904504675887914</v>
      </c>
      <c r="P5" s="41">
        <f>'Charges statutaires'!P5/1850</f>
        <v>33.998246576425963</v>
      </c>
      <c r="Q5" s="41">
        <f>'Charges statutaires'!Q5/1850</f>
        <v>30.40845853492187</v>
      </c>
      <c r="R5" s="41">
        <f>'Charges statutaires'!R5/1850</f>
        <v>37.570723183332447</v>
      </c>
      <c r="S5" s="41">
        <f>'Charges statutaires'!S5/1850</f>
        <v>36.124418504704842</v>
      </c>
      <c r="T5" s="41">
        <f>'Charges statutaires'!T5/1850</f>
        <v>43.964911604299907</v>
      </c>
      <c r="U5" s="41">
        <f>'Charges statutaires'!U5/1850</f>
        <v>39.376002764209346</v>
      </c>
      <c r="V5" s="41">
        <f>'Charges statutaires'!V5/1850</f>
        <v>47.216495863804397</v>
      </c>
      <c r="W5" s="41">
        <f>'Charges statutaires'!W5/1850</f>
        <v>45.524241351787886</v>
      </c>
      <c r="X5" s="41">
        <f>'Charges statutaires'!X5/1850</f>
        <v>46.491912827416421</v>
      </c>
      <c r="Y5" s="41">
        <f>'Charges statutaires'!Y5/1850</f>
        <v>49.462937390673837</v>
      </c>
      <c r="Z5" s="41">
        <f>'Charges statutaires'!Z5/1850</f>
        <v>56.002952862511549</v>
      </c>
      <c r="AA5" s="41">
        <f>'Charges statutaires'!AA5/1850</f>
        <v>64.457071937223262</v>
      </c>
      <c r="AB5" s="41">
        <f>'Charges statutaires'!AB5/1850</f>
        <v>62.994795476712973</v>
      </c>
      <c r="AC5" s="41">
        <f>'Charges statutaires'!AC5/1850</f>
        <v>63.96247995867855</v>
      </c>
      <c r="AD5" s="41">
        <f>'Charges statutaires'!AD5/1850</f>
        <v>75.030872778031878</v>
      </c>
      <c r="AE5" s="41">
        <f>'Charges statutaires'!AE5/1850</f>
        <v>71.214189186899574</v>
      </c>
      <c r="AF5" s="41">
        <f>'Charges statutaires'!AF5/1850</f>
        <v>82.282582006252895</v>
      </c>
      <c r="AG5" s="3"/>
      <c r="AH5" s="3"/>
      <c r="AI5" s="3"/>
      <c r="AJ5" s="3"/>
    </row>
    <row r="6" spans="1:36" ht="19.5" customHeight="1">
      <c r="A6" s="51">
        <v>4</v>
      </c>
      <c r="B6" s="41">
        <f>'Charges statutaires'!B6/1850</f>
        <v>19.049094633138409</v>
      </c>
      <c r="C6" s="41">
        <f>'Charges statutaires'!C6/1850</f>
        <v>22.000154469042474</v>
      </c>
      <c r="D6" s="41">
        <f>'Charges statutaires'!D6/1850</f>
        <v>23.52634012219281</v>
      </c>
      <c r="E6" s="41">
        <f>'Charges statutaires'!E6/1850</f>
        <v>25.4487650385515</v>
      </c>
      <c r="F6" s="41">
        <f>'Charges statutaires'!F6/1850</f>
        <v>20.185887509272302</v>
      </c>
      <c r="G6" s="41">
        <f>'Charges statutaires'!G6/1850</f>
        <v>23.938432904905376</v>
      </c>
      <c r="H6" s="41">
        <f>'Charges statutaires'!H6/1850</f>
        <v>26.765240460865613</v>
      </c>
      <c r="I6" s="41">
        <f>'Charges statutaires'!I6/1850</f>
        <v>29.914464847880911</v>
      </c>
      <c r="J6" s="41">
        <f>'Charges statutaires'!J6/1850</f>
        <v>25.086447507683431</v>
      </c>
      <c r="K6" s="41">
        <f>'Charges statutaires'!K6/1850</f>
        <v>29.383806296729773</v>
      </c>
      <c r="L6" s="41">
        <f>'Charges statutaires'!L6/1850</f>
        <v>26.661462897639264</v>
      </c>
      <c r="M6" s="41">
        <f>'Charges statutaires'!M6/1850</f>
        <v>29.652920416383409</v>
      </c>
      <c r="N6" s="41">
        <f>'Charges statutaires'!N6/1850</f>
        <v>29.913047157143769</v>
      </c>
      <c r="O6" s="41">
        <f>'Charges statutaires'!O6/1850</f>
        <v>32.904504675887914</v>
      </c>
      <c r="P6" s="41">
        <f>'Charges statutaires'!P6/1850</f>
        <v>33.998246576425963</v>
      </c>
      <c r="Q6" s="41">
        <f>'Charges statutaires'!Q6/1850</f>
        <v>30.40845853492187</v>
      </c>
      <c r="R6" s="41">
        <f>'Charges statutaires'!R6/1850</f>
        <v>37.570723183332447</v>
      </c>
      <c r="S6" s="41">
        <f>'Charges statutaires'!S6/1850</f>
        <v>36.124418504704842</v>
      </c>
      <c r="T6" s="41">
        <f>'Charges statutaires'!T6/1850</f>
        <v>43.964911604299907</v>
      </c>
      <c r="U6" s="41">
        <f>'Charges statutaires'!U6/1850</f>
        <v>39.376002764209346</v>
      </c>
      <c r="V6" s="41">
        <f>'Charges statutaires'!V6/1850</f>
        <v>47.216495863804397</v>
      </c>
      <c r="W6" s="41">
        <f>'Charges statutaires'!W6/1850</f>
        <v>45.524241351787886</v>
      </c>
      <c r="X6" s="41">
        <f>'Charges statutaires'!X6/1850</f>
        <v>46.491912827416421</v>
      </c>
      <c r="Y6" s="41">
        <f>'Charges statutaires'!Y6/1850</f>
        <v>49.462937390673837</v>
      </c>
      <c r="Z6" s="41">
        <f>'Charges statutaires'!Z6/1850</f>
        <v>56.002952862511549</v>
      </c>
      <c r="AA6" s="41">
        <f>'Charges statutaires'!AA6/1850</f>
        <v>64.457071937223262</v>
      </c>
      <c r="AB6" s="41">
        <f>'Charges statutaires'!AB6/1850</f>
        <v>62.994795476712973</v>
      </c>
      <c r="AC6" s="41">
        <f>'Charges statutaires'!AC6/1850</f>
        <v>63.96247995867855</v>
      </c>
      <c r="AD6" s="41">
        <f>'Charges statutaires'!AD6/1850</f>
        <v>75.030872778031878</v>
      </c>
      <c r="AE6" s="41">
        <f>'Charges statutaires'!AE6/1850</f>
        <v>71.214189186899574</v>
      </c>
      <c r="AF6" s="41">
        <f>'Charges statutaires'!AF6/1850</f>
        <v>82.282582006252895</v>
      </c>
      <c r="AG6" s="3"/>
      <c r="AH6" s="3"/>
      <c r="AI6" s="3"/>
      <c r="AJ6" s="3"/>
    </row>
    <row r="7" spans="1:36" ht="19.5" customHeight="1">
      <c r="A7" s="51">
        <v>5</v>
      </c>
      <c r="B7" s="41">
        <f>'Charges statutaires'!B7/1850</f>
        <v>19.124752495688561</v>
      </c>
      <c r="C7" s="41">
        <f>'Charges statutaires'!C7/1850</f>
        <v>22.253348832161571</v>
      </c>
      <c r="D7" s="41">
        <f>'Charges statutaires'!D7/1850</f>
        <v>23.779534485311903</v>
      </c>
      <c r="E7" s="41">
        <f>'Charges statutaires'!E7/1850</f>
        <v>25.701959401670596</v>
      </c>
      <c r="F7" s="41">
        <f>'Charges statutaires'!F7/1850</f>
        <v>20.53355990463556</v>
      </c>
      <c r="G7" s="41">
        <f>'Charges statutaires'!G7/1850</f>
        <v>24.286105300268638</v>
      </c>
      <c r="H7" s="41">
        <f>'Charges statutaires'!H7/1850</f>
        <v>27.112912856228874</v>
      </c>
      <c r="I7" s="41">
        <f>'Charges statutaires'!I7/1850</f>
        <v>30.262137243244176</v>
      </c>
      <c r="J7" s="41">
        <f>'Charges statutaires'!J7/1850</f>
        <v>25.466999923078802</v>
      </c>
      <c r="K7" s="41">
        <f>'Charges statutaires'!K7/1850</f>
        <v>29.764358712125144</v>
      </c>
      <c r="L7" s="41">
        <f>'Charges statutaires'!L7/1850</f>
        <v>27.042015313034632</v>
      </c>
      <c r="M7" s="41">
        <f>'Charges statutaires'!M7/1850</f>
        <v>30.033472831778777</v>
      </c>
      <c r="N7" s="41">
        <f>'Charges statutaires'!N7/1850</f>
        <v>30.29359957253914</v>
      </c>
      <c r="O7" s="41">
        <f>'Charges statutaires'!O7/1850</f>
        <v>33.285057091283285</v>
      </c>
      <c r="P7" s="41">
        <f>'Charges statutaires'!P7/1850</f>
        <v>34.378798991821327</v>
      </c>
      <c r="Q7" s="41">
        <f>'Charges statutaires'!Q7/1850</f>
        <v>31.654049420378779</v>
      </c>
      <c r="R7" s="41">
        <f>'Charges statutaires'!R7/1850</f>
        <v>38.816314068789353</v>
      </c>
      <c r="S7" s="41">
        <f>'Charges statutaires'!S7/1850</f>
        <v>37.600858866249531</v>
      </c>
      <c r="T7" s="41">
        <f>'Charges statutaires'!T7/1850</f>
        <v>45.210502489756813</v>
      </c>
      <c r="U7" s="41">
        <f>'Charges statutaires'!U7/1850</f>
        <v>40.852443125754043</v>
      </c>
      <c r="V7" s="41">
        <f>'Charges statutaires'!V7/1850</f>
        <v>48.462086749261303</v>
      </c>
      <c r="W7" s="41">
        <f>'Charges statutaires'!W7/1850</f>
        <v>47.163508046711527</v>
      </c>
      <c r="X7" s="41">
        <f>'Charges statutaires'!X7/1850</f>
        <v>48.131179522340055</v>
      </c>
      <c r="Y7" s="41">
        <f>'Charges statutaires'!Y7/1850</f>
        <v>51.102204085597478</v>
      </c>
      <c r="Z7" s="41">
        <f>'Charges statutaires'!Z7/1850</f>
        <v>57.64221955743519</v>
      </c>
      <c r="AA7" s="41">
        <f>'Charges statutaires'!AA7/1850</f>
        <v>66.09633863214691</v>
      </c>
      <c r="AB7" s="41">
        <f>'Charges statutaires'!AB7/1850</f>
        <v>65.086565643526299</v>
      </c>
      <c r="AC7" s="41">
        <f>'Charges statutaires'!AC7/1850</f>
        <v>66.054250125491862</v>
      </c>
      <c r="AD7" s="41">
        <f>'Charges statutaires'!AD7/1850</f>
        <v>77.122642944845182</v>
      </c>
      <c r="AE7" s="41">
        <f>'Charges statutaires'!AE7/1850</f>
        <v>73.305959353712893</v>
      </c>
      <c r="AF7" s="41">
        <f>'Charges statutaires'!AF7/1850</f>
        <v>84.374352173066214</v>
      </c>
      <c r="AG7" s="3"/>
      <c r="AH7" s="3"/>
      <c r="AI7" s="3"/>
      <c r="AJ7" s="3"/>
    </row>
    <row r="8" spans="1:36" ht="19.5" customHeight="1">
      <c r="A8" s="52">
        <v>6</v>
      </c>
      <c r="B8" s="45">
        <f>'Charges statutaires'!B8/1850</f>
        <v>19.450405162446454</v>
      </c>
      <c r="C8" s="45">
        <f>'Charges statutaires'!C8/1850</f>
        <v>22.579001498919464</v>
      </c>
      <c r="D8" s="45">
        <f>'Charges statutaires'!D8/1850</f>
        <v>24.105187152069799</v>
      </c>
      <c r="E8" s="45">
        <f>'Charges statutaires'!E8/1850</f>
        <v>26.027612068428489</v>
      </c>
      <c r="F8" s="45">
        <f>'Charges statutaires'!F8/1850</f>
        <v>20.859212571393453</v>
      </c>
      <c r="G8" s="45">
        <f>'Charges statutaires'!G8/1850</f>
        <v>24.611757967026531</v>
      </c>
      <c r="H8" s="45">
        <f>'Charges statutaires'!H8/1850</f>
        <v>27.438565522986771</v>
      </c>
      <c r="I8" s="45">
        <f>'Charges statutaires'!I8/1850</f>
        <v>30.587789910002073</v>
      </c>
      <c r="J8" s="45">
        <f>'Charges statutaires'!J8/1850</f>
        <v>25.792652589836695</v>
      </c>
      <c r="K8" s="45">
        <f>'Charges statutaires'!K8/1850</f>
        <v>30.090011378883041</v>
      </c>
      <c r="L8" s="45">
        <f>'Charges statutaires'!L8/1850</f>
        <v>27.367667979792529</v>
      </c>
      <c r="M8" s="45">
        <f>'Charges statutaires'!M8/1850</f>
        <v>30.359125498536674</v>
      </c>
      <c r="N8" s="45">
        <f>'Charges statutaires'!N8/1850</f>
        <v>30.619252239297037</v>
      </c>
      <c r="O8" s="45">
        <f>'Charges statutaires'!O8/1850</f>
        <v>33.610709758041175</v>
      </c>
      <c r="P8" s="45">
        <f>'Charges statutaires'!P8/1850</f>
        <v>34.704451658579224</v>
      </c>
      <c r="Q8" s="45">
        <f>'Charges statutaires'!Q8/1850</f>
        <v>31.979702087136676</v>
      </c>
      <c r="R8" s="45">
        <f>'Charges statutaires'!R8/1850</f>
        <v>39.141966735547257</v>
      </c>
      <c r="S8" s="45">
        <f>'Charges statutaires'!S8/1850</f>
        <v>37.926511533007435</v>
      </c>
      <c r="T8" s="45">
        <f>'Charges statutaires'!T8/1850</f>
        <v>45.53615515651471</v>
      </c>
      <c r="U8" s="45">
        <f>'Charges statutaires'!U8/1850</f>
        <v>41.178095792511932</v>
      </c>
      <c r="V8" s="45">
        <f>'Charges statutaires'!V8/1850</f>
        <v>48.7877394160192</v>
      </c>
      <c r="W8" s="45">
        <f>'Charges statutaires'!W8/1850</f>
        <v>47.489160713469424</v>
      </c>
      <c r="X8" s="45">
        <f>'Charges statutaires'!X8/1850</f>
        <v>48.456832189097952</v>
      </c>
      <c r="Y8" s="45">
        <f>'Charges statutaires'!Y8/1850</f>
        <v>51.427856752355368</v>
      </c>
      <c r="Z8" s="45">
        <f>'Charges statutaires'!Z8/1850</f>
        <v>57.967872224193087</v>
      </c>
      <c r="AA8" s="45">
        <f>'Charges statutaires'!AA8/1850</f>
        <v>66.4219912989048</v>
      </c>
      <c r="AB8" s="45">
        <f>'Charges statutaires'!AB8/1850</f>
        <v>65.412218310284189</v>
      </c>
      <c r="AC8" s="45">
        <f>'Charges statutaires'!AC8/1850</f>
        <v>66.379902792249752</v>
      </c>
      <c r="AD8" s="45">
        <f>'Charges statutaires'!AD8/1850</f>
        <v>77.448295611603072</v>
      </c>
      <c r="AE8" s="45">
        <f>'Charges statutaires'!AE8/1850</f>
        <v>73.631612020470783</v>
      </c>
      <c r="AF8" s="45">
        <f>'Charges statutaires'!AF8/1850</f>
        <v>84.700004839824118</v>
      </c>
      <c r="AG8" s="3"/>
      <c r="AH8" s="3"/>
      <c r="AI8" s="3"/>
      <c r="AJ8" s="3"/>
    </row>
    <row r="9" spans="1:36" ht="19.5" customHeight="1">
      <c r="A9" s="51">
        <v>7</v>
      </c>
      <c r="B9" s="41">
        <f>'Charges statutaires'!B9/1850</f>
        <v>19.526063024996606</v>
      </c>
      <c r="C9" s="41">
        <f>'Charges statutaires'!C9/1850</f>
        <v>22.407430959486192</v>
      </c>
      <c r="D9" s="41">
        <f>'Charges statutaires'!D9/1850</f>
        <v>24.358381515188896</v>
      </c>
      <c r="E9" s="41">
        <f>'Charges statutaires'!E9/1850</f>
        <v>26.280806431547585</v>
      </c>
      <c r="F9" s="41">
        <f>'Charges statutaires'!F9/1850</f>
        <v>21.322680385406187</v>
      </c>
      <c r="G9" s="41">
        <f>'Charges statutaires'!G9/1850</f>
        <v>24.650449077495001</v>
      </c>
      <c r="H9" s="41">
        <f>'Charges statutaires'!H9/1850</f>
        <v>27.902033336999502</v>
      </c>
      <c r="I9" s="41">
        <f>'Charges statutaires'!I9/1850</f>
        <v>31.051257724014803</v>
      </c>
      <c r="J9" s="41">
        <f>'Charges statutaires'!J9/1850</f>
        <v>26.299938753330515</v>
      </c>
      <c r="K9" s="41">
        <f>'Charges statutaires'!K9/1850</f>
        <v>30.597297542376854</v>
      </c>
      <c r="L9" s="41">
        <f>'Charges statutaires'!L9/1850</f>
        <v>27.874954143286349</v>
      </c>
      <c r="M9" s="41">
        <f>'Charges statutaires'!M9/1850</f>
        <v>30.866411662030487</v>
      </c>
      <c r="N9" s="41">
        <f>'Charges statutaires'!N9/1850</f>
        <v>31.12653840279085</v>
      </c>
      <c r="O9" s="41">
        <f>'Charges statutaires'!O9/1850</f>
        <v>34.117995921534998</v>
      </c>
      <c r="P9" s="41">
        <f>'Charges statutaires'!P9/1850</f>
        <v>35.21173782207304</v>
      </c>
      <c r="Q9" s="41">
        <f>'Charges statutaires'!Q9/1850</f>
        <v>33.225292972593586</v>
      </c>
      <c r="R9" s="41">
        <f>'Charges statutaires'!R9/1850</f>
        <v>40.387557621004163</v>
      </c>
      <c r="S9" s="41">
        <f>'Charges statutaires'!S9/1850</f>
        <v>39.402951894552125</v>
      </c>
      <c r="T9" s="41">
        <f>'Charges statutaires'!T9/1850</f>
        <v>46.781746041971616</v>
      </c>
      <c r="U9" s="41">
        <f>'Charges statutaires'!U9/1850</f>
        <v>42.654536154056629</v>
      </c>
      <c r="V9" s="41">
        <f>'Charges statutaires'!V9/1850</f>
        <v>50.033330301476106</v>
      </c>
      <c r="W9" s="41">
        <f>'Charges statutaires'!W9/1850</f>
        <v>49.128427408393058</v>
      </c>
      <c r="X9" s="41">
        <f>'Charges statutaires'!X9/1850</f>
        <v>50.096098884021593</v>
      </c>
      <c r="Y9" s="41">
        <f>'Charges statutaires'!Y9/1850</f>
        <v>53.067123447279002</v>
      </c>
      <c r="Z9" s="41">
        <f>'Charges statutaires'!Z9/1850</f>
        <v>59.607138919116721</v>
      </c>
      <c r="AA9" s="41">
        <f>'Charges statutaires'!AA9/1850</f>
        <v>68.061257993828434</v>
      </c>
      <c r="AB9" s="41">
        <f>'Charges statutaires'!AB9/1850</f>
        <v>67.503988477097508</v>
      </c>
      <c r="AC9" s="41">
        <f>'Charges statutaires'!AC9/1850</f>
        <v>68.471672959063085</v>
      </c>
      <c r="AD9" s="41">
        <f>'Charges statutaires'!AD9/1850</f>
        <v>79.540065778416405</v>
      </c>
      <c r="AE9" s="41">
        <f>'Charges statutaires'!AE9/1850</f>
        <v>75.723382187284088</v>
      </c>
      <c r="AF9" s="41">
        <f>'Charges statutaires'!AF9/1850</f>
        <v>86.791775006637437</v>
      </c>
      <c r="AG9" s="3"/>
      <c r="AH9" s="3"/>
      <c r="AI9" s="3"/>
      <c r="AJ9" s="3"/>
    </row>
    <row r="10" spans="1:36" ht="19.5" customHeight="1">
      <c r="A10" s="51">
        <v>8</v>
      </c>
      <c r="B10" s="41">
        <f>'Charges statutaires'!B10/1850</f>
        <v>19.526063024996606</v>
      </c>
      <c r="C10" s="41">
        <f>'Charges statutaires'!C10/1850</f>
        <v>22.407430959486192</v>
      </c>
      <c r="D10" s="41">
        <f>'Charges statutaires'!D10/1850</f>
        <v>24.358381515188896</v>
      </c>
      <c r="E10" s="41">
        <f>'Charges statutaires'!E10/1850</f>
        <v>26.280806431547585</v>
      </c>
      <c r="F10" s="41">
        <f>'Charges statutaires'!F10/1850</f>
        <v>21.322680385406187</v>
      </c>
      <c r="G10" s="41">
        <f>'Charges statutaires'!G10/1850</f>
        <v>24.650449077495001</v>
      </c>
      <c r="H10" s="41">
        <f>'Charges statutaires'!H10/1850</f>
        <v>27.902033336999502</v>
      </c>
      <c r="I10" s="41">
        <f>'Charges statutaires'!I10/1850</f>
        <v>31.051257724014803</v>
      </c>
      <c r="J10" s="41">
        <f>'Charges statutaires'!J10/1850</f>
        <v>26.299938753330515</v>
      </c>
      <c r="K10" s="41">
        <f>'Charges statutaires'!K10/1850</f>
        <v>30.597297542376854</v>
      </c>
      <c r="L10" s="41">
        <f>'Charges statutaires'!L10/1850</f>
        <v>27.874954143286349</v>
      </c>
      <c r="M10" s="41">
        <f>'Charges statutaires'!M10/1850</f>
        <v>30.866411662030487</v>
      </c>
      <c r="N10" s="41">
        <f>'Charges statutaires'!N10/1850</f>
        <v>31.12653840279085</v>
      </c>
      <c r="O10" s="41">
        <f>'Charges statutaires'!O10/1850</f>
        <v>34.117995921534998</v>
      </c>
      <c r="P10" s="41">
        <f>'Charges statutaires'!P10/1850</f>
        <v>35.21173782207304</v>
      </c>
      <c r="Q10" s="41">
        <f>'Charges statutaires'!Q10/1850</f>
        <v>33.225292972593586</v>
      </c>
      <c r="R10" s="41">
        <f>'Charges statutaires'!R10/1850</f>
        <v>40.387557621004163</v>
      </c>
      <c r="S10" s="41">
        <f>'Charges statutaires'!S10/1850</f>
        <v>39.402951894552125</v>
      </c>
      <c r="T10" s="41">
        <f>'Charges statutaires'!T10/1850</f>
        <v>46.781746041971616</v>
      </c>
      <c r="U10" s="41">
        <f>'Charges statutaires'!U10/1850</f>
        <v>42.654536154056629</v>
      </c>
      <c r="V10" s="41">
        <f>'Charges statutaires'!V10/1850</f>
        <v>50.033330301476106</v>
      </c>
      <c r="W10" s="41">
        <f>'Charges statutaires'!W10/1850</f>
        <v>49.128427408393058</v>
      </c>
      <c r="X10" s="41">
        <f>'Charges statutaires'!X10/1850</f>
        <v>50.096098884021593</v>
      </c>
      <c r="Y10" s="41">
        <f>'Charges statutaires'!Y10/1850</f>
        <v>53.067123447279002</v>
      </c>
      <c r="Z10" s="41">
        <f>'Charges statutaires'!Z10/1850</f>
        <v>59.607138919116721</v>
      </c>
      <c r="AA10" s="41">
        <f>'Charges statutaires'!AA10/1850</f>
        <v>68.061257993828434</v>
      </c>
      <c r="AB10" s="41">
        <f>'Charges statutaires'!AB10/1850</f>
        <v>67.503988477097508</v>
      </c>
      <c r="AC10" s="41">
        <f>'Charges statutaires'!AC10/1850</f>
        <v>68.471672959063085</v>
      </c>
      <c r="AD10" s="41">
        <f>'Charges statutaires'!AD10/1850</f>
        <v>79.540065778416405</v>
      </c>
      <c r="AE10" s="41">
        <f>'Charges statutaires'!AE10/1850</f>
        <v>75.723382187284088</v>
      </c>
      <c r="AF10" s="41">
        <f>'Charges statutaires'!AF10/1850</f>
        <v>86.791775006637437</v>
      </c>
      <c r="AG10" s="3"/>
      <c r="AH10" s="3"/>
      <c r="AI10" s="3"/>
      <c r="AJ10" s="3"/>
    </row>
    <row r="11" spans="1:36" ht="19.5" customHeight="1">
      <c r="A11" s="51">
        <v>9</v>
      </c>
      <c r="B11" s="41">
        <f>'Charges statutaires'!B11/1850</f>
        <v>19.604621300706235</v>
      </c>
      <c r="C11" s="41">
        <f>'Charges statutaires'!C11/1850</f>
        <v>22.660625322605288</v>
      </c>
      <c r="D11" s="41">
        <f>'Charges statutaires'!D11/1850</f>
        <v>24.611575878307988</v>
      </c>
      <c r="E11" s="41">
        <f>'Charges statutaires'!E11/1850</f>
        <v>26.534000794666682</v>
      </c>
      <c r="F11" s="41">
        <f>'Charges statutaires'!F11/1850</f>
        <v>22.249563988083501</v>
      </c>
      <c r="G11" s="41">
        <f>'Charges statutaires'!G11/1850</f>
        <v>25.577332680172312</v>
      </c>
      <c r="H11" s="41">
        <f>'Charges statutaires'!H11/1850</f>
        <v>28.828916939676819</v>
      </c>
      <c r="I11" s="41">
        <f>'Charges statutaires'!I11/1850</f>
        <v>31.978141326692121</v>
      </c>
      <c r="J11" s="41">
        <f>'Charges statutaires'!J11/1850</f>
        <v>27.174367798733506</v>
      </c>
      <c r="K11" s="41">
        <f>'Charges statutaires'!K11/1850</f>
        <v>31.471726587779845</v>
      </c>
      <c r="L11" s="41">
        <f>'Charges statutaires'!L11/1850</f>
        <v>28.74938318868934</v>
      </c>
      <c r="M11" s="41">
        <f>'Charges statutaires'!M11/1850</f>
        <v>31.740840707433485</v>
      </c>
      <c r="N11" s="41">
        <f>'Charges statutaires'!N11/1850</f>
        <v>32.00096744819384</v>
      </c>
      <c r="O11" s="41">
        <f>'Charges statutaires'!O11/1850</f>
        <v>34.992424966937989</v>
      </c>
      <c r="P11" s="41">
        <f>'Charges statutaires'!P11/1850</f>
        <v>36.086166867476038</v>
      </c>
      <c r="Q11" s="41">
        <f>'Charges statutaires'!Q11/1850</f>
        <v>34.470883858050492</v>
      </c>
      <c r="R11" s="41">
        <f>'Charges statutaires'!R11/1850</f>
        <v>41.633148506461076</v>
      </c>
      <c r="S11" s="41">
        <f>'Charges statutaires'!S11/1850</f>
        <v>40.879392256096814</v>
      </c>
      <c r="T11" s="41">
        <f>'Charges statutaires'!T11/1850</f>
        <v>48.027336927428529</v>
      </c>
      <c r="U11" s="41">
        <f>'Charges statutaires'!U11/1850</f>
        <v>44.130976515601319</v>
      </c>
      <c r="V11" s="41">
        <f>'Charges statutaires'!V11/1850</f>
        <v>51.278921186933019</v>
      </c>
      <c r="W11" s="41">
        <f>'Charges statutaires'!W11/1850</f>
        <v>50.7676941033167</v>
      </c>
      <c r="X11" s="41">
        <f>'Charges statutaires'!X11/1850</f>
        <v>51.735365578945228</v>
      </c>
      <c r="Y11" s="41">
        <f>'Charges statutaires'!Y11/1850</f>
        <v>54.70639014220265</v>
      </c>
      <c r="Z11" s="41">
        <f>'Charges statutaires'!Z11/1850</f>
        <v>61.246405614040363</v>
      </c>
      <c r="AA11" s="41">
        <f>'Charges statutaires'!AA11/1850</f>
        <v>69.700524688752068</v>
      </c>
      <c r="AB11" s="41">
        <f>'Charges statutaires'!AB11/1850</f>
        <v>69.595758643910827</v>
      </c>
      <c r="AC11" s="41">
        <f>'Charges statutaires'!AC11/1850</f>
        <v>70.56344312587639</v>
      </c>
      <c r="AD11" s="41">
        <f>'Charges statutaires'!AD11/1850</f>
        <v>81.631835945229724</v>
      </c>
      <c r="AE11" s="41">
        <f>'Charges statutaires'!AE11/1850</f>
        <v>77.815152354097421</v>
      </c>
      <c r="AF11" s="41">
        <f>'Charges statutaires'!AF11/1850</f>
        <v>88.883545173450742</v>
      </c>
      <c r="AG11" s="3"/>
      <c r="AH11" s="3"/>
      <c r="AI11" s="3"/>
      <c r="AJ11" s="3"/>
    </row>
    <row r="12" spans="1:36" ht="19.5" customHeight="1">
      <c r="A12" s="51">
        <v>10</v>
      </c>
      <c r="B12" s="41">
        <f>'Charges statutaires'!B12/1850</f>
        <v>19.604621300706235</v>
      </c>
      <c r="C12" s="41">
        <f>'Charges statutaires'!C12/1850</f>
        <v>22.660625322605288</v>
      </c>
      <c r="D12" s="41">
        <f>'Charges statutaires'!D12/1850</f>
        <v>24.611575878307988</v>
      </c>
      <c r="E12" s="41">
        <f>'Charges statutaires'!E12/1850</f>
        <v>26.534000794666682</v>
      </c>
      <c r="F12" s="41">
        <f>'Charges statutaires'!F12/1850</f>
        <v>22.249563988083501</v>
      </c>
      <c r="G12" s="41">
        <f>'Charges statutaires'!G12/1850</f>
        <v>25.577332680172312</v>
      </c>
      <c r="H12" s="41">
        <f>'Charges statutaires'!H12/1850</f>
        <v>28.828916939676819</v>
      </c>
      <c r="I12" s="41">
        <f>'Charges statutaires'!I12/1850</f>
        <v>31.978141326692121</v>
      </c>
      <c r="J12" s="41">
        <f>'Charges statutaires'!J12/1850</f>
        <v>27.174367798733506</v>
      </c>
      <c r="K12" s="41">
        <f>'Charges statutaires'!K12/1850</f>
        <v>31.471726587779845</v>
      </c>
      <c r="L12" s="41">
        <f>'Charges statutaires'!L12/1850</f>
        <v>28.74938318868934</v>
      </c>
      <c r="M12" s="41">
        <f>'Charges statutaires'!M12/1850</f>
        <v>31.740840707433485</v>
      </c>
      <c r="N12" s="41">
        <f>'Charges statutaires'!N12/1850</f>
        <v>32.00096744819384</v>
      </c>
      <c r="O12" s="41">
        <f>'Charges statutaires'!O12/1850</f>
        <v>34.992424966937989</v>
      </c>
      <c r="P12" s="41">
        <f>'Charges statutaires'!P12/1850</f>
        <v>36.086166867476038</v>
      </c>
      <c r="Q12" s="41">
        <f>'Charges statutaires'!Q12/1850</f>
        <v>34.470883858050492</v>
      </c>
      <c r="R12" s="41">
        <f>'Charges statutaires'!R12/1850</f>
        <v>41.633148506461076</v>
      </c>
      <c r="S12" s="41">
        <f>'Charges statutaires'!S12/1850</f>
        <v>40.879392256096814</v>
      </c>
      <c r="T12" s="41">
        <f>'Charges statutaires'!T12/1850</f>
        <v>48.027336927428529</v>
      </c>
      <c r="U12" s="41">
        <f>'Charges statutaires'!U12/1850</f>
        <v>44.130976515601319</v>
      </c>
      <c r="V12" s="41">
        <f>'Charges statutaires'!V12/1850</f>
        <v>51.278921186933019</v>
      </c>
      <c r="W12" s="41">
        <f>'Charges statutaires'!W12/1850</f>
        <v>50.7676941033167</v>
      </c>
      <c r="X12" s="41">
        <f>'Charges statutaires'!X12/1850</f>
        <v>51.735365578945228</v>
      </c>
      <c r="Y12" s="41">
        <f>'Charges statutaires'!Y12/1850</f>
        <v>54.70639014220265</v>
      </c>
      <c r="Z12" s="41">
        <f>'Charges statutaires'!Z12/1850</f>
        <v>61.246405614040363</v>
      </c>
      <c r="AA12" s="41">
        <f>'Charges statutaires'!AA12/1850</f>
        <v>69.700524688752068</v>
      </c>
      <c r="AB12" s="41">
        <f>'Charges statutaires'!AB12/1850</f>
        <v>69.595758643910827</v>
      </c>
      <c r="AC12" s="41">
        <f>'Charges statutaires'!AC12/1850</f>
        <v>70.56344312587639</v>
      </c>
      <c r="AD12" s="41">
        <f>'Charges statutaires'!AD12/1850</f>
        <v>81.631835945229724</v>
      </c>
      <c r="AE12" s="41">
        <f>'Charges statutaires'!AE12/1850</f>
        <v>77.815152354097421</v>
      </c>
      <c r="AF12" s="41">
        <f>'Charges statutaires'!AF12/1850</f>
        <v>88.883545173450742</v>
      </c>
      <c r="AG12" s="3"/>
      <c r="AH12" s="3"/>
      <c r="AI12" s="3"/>
      <c r="AJ12" s="3"/>
    </row>
    <row r="13" spans="1:36" ht="19.5" customHeight="1">
      <c r="A13" s="51">
        <v>11</v>
      </c>
      <c r="B13" s="41">
        <f>'Charges statutaires'!B13/1850</f>
        <v>19.857815663825331</v>
      </c>
      <c r="C13" s="41">
        <f>'Charges statutaires'!C13/1850</f>
        <v>22.913819685724381</v>
      </c>
      <c r="D13" s="41">
        <f>'Charges statutaires'!D13/1850</f>
        <v>24.864770241427081</v>
      </c>
      <c r="E13" s="41">
        <f>'Charges statutaires'!E13/1850</f>
        <v>26.787195157785774</v>
      </c>
      <c r="F13" s="41">
        <f>'Charges statutaires'!F13/1850</f>
        <v>22.751682688208451</v>
      </c>
      <c r="G13" s="41">
        <f>'Charges statutaires'!G13/1850</f>
        <v>26.504216282849629</v>
      </c>
      <c r="H13" s="41">
        <f>'Charges statutaires'!H13/1850</f>
        <v>29.755800542354134</v>
      </c>
      <c r="I13" s="41">
        <f>'Charges statutaires'!I13/1850</f>
        <v>32.905024929369432</v>
      </c>
      <c r="J13" s="41">
        <f>'Charges statutaires'!J13/1850</f>
        <v>28.04879684413649</v>
      </c>
      <c r="K13" s="41">
        <f>'Charges statutaires'!K13/1850</f>
        <v>32.346155633182839</v>
      </c>
      <c r="L13" s="41">
        <f>'Charges statutaires'!L13/1850</f>
        <v>29.62381223409233</v>
      </c>
      <c r="M13" s="41">
        <f>'Charges statutaires'!M13/1850</f>
        <v>32.615269752836475</v>
      </c>
      <c r="N13" s="41">
        <f>'Charges statutaires'!N13/1850</f>
        <v>32.875396493596831</v>
      </c>
      <c r="O13" s="41">
        <f>'Charges statutaires'!O13/1850</f>
        <v>35.86685401234098</v>
      </c>
      <c r="P13" s="41">
        <f>'Charges statutaires'!P13/1850</f>
        <v>36.960595912879029</v>
      </c>
      <c r="Q13" s="41">
        <f>'Charges statutaires'!Q13/1850</f>
        <v>35.716474743507405</v>
      </c>
      <c r="R13" s="41">
        <f>'Charges statutaires'!R13/1850</f>
        <v>42.878739391917982</v>
      </c>
      <c r="S13" s="41">
        <f>'Charges statutaires'!S13/1850</f>
        <v>42.355832617641504</v>
      </c>
      <c r="T13" s="41">
        <f>'Charges statutaires'!T13/1850</f>
        <v>49.272927812885435</v>
      </c>
      <c r="U13" s="41">
        <f>'Charges statutaires'!U13/1850</f>
        <v>45.607416877146008</v>
      </c>
      <c r="V13" s="41">
        <f>'Charges statutaires'!V13/1850</f>
        <v>52.524512072389925</v>
      </c>
      <c r="W13" s="41">
        <f>'Charges statutaires'!W13/1850</f>
        <v>52.406960798240334</v>
      </c>
      <c r="X13" s="41">
        <f>'Charges statutaires'!X13/1850</f>
        <v>53.374632273868869</v>
      </c>
      <c r="Y13" s="41">
        <f>'Charges statutaires'!Y13/1850</f>
        <v>56.345656837126292</v>
      </c>
      <c r="Z13" s="41">
        <f>'Charges statutaires'!Z13/1850</f>
        <v>62.885672308964004</v>
      </c>
      <c r="AA13" s="41">
        <f>'Charges statutaires'!AA13/1850</f>
        <v>71.339791383675717</v>
      </c>
      <c r="AB13" s="41">
        <f>'Charges statutaires'!AB13/1850</f>
        <v>71.687528810724146</v>
      </c>
      <c r="AC13" s="41">
        <f>'Charges statutaires'!AC13/1850</f>
        <v>72.655213292689709</v>
      </c>
      <c r="AD13" s="41">
        <f>'Charges statutaires'!AD13/1850</f>
        <v>83.723606112043043</v>
      </c>
      <c r="AE13" s="41">
        <f>'Charges statutaires'!AE13/1850</f>
        <v>79.90692252091074</v>
      </c>
      <c r="AF13" s="41">
        <f>'Charges statutaires'!AF13/1850</f>
        <v>90.975315340264075</v>
      </c>
      <c r="AG13" s="3"/>
      <c r="AH13" s="3"/>
      <c r="AI13" s="3"/>
      <c r="AJ13" s="3"/>
    </row>
    <row r="14" spans="1:36" ht="19.5" customHeight="1">
      <c r="A14" s="51">
        <v>12</v>
      </c>
      <c r="B14" s="41">
        <f>'Charges statutaires'!B14/1850</f>
        <v>20.183468330583224</v>
      </c>
      <c r="C14" s="41">
        <f>'Charges statutaires'!C14/1850</f>
        <v>23.239472352482277</v>
      </c>
      <c r="D14" s="41">
        <f>'Charges statutaires'!D14/1850</f>
        <v>25.190422908184981</v>
      </c>
      <c r="E14" s="41">
        <f>'Charges statutaires'!E14/1850</f>
        <v>27.112847824543671</v>
      </c>
      <c r="F14" s="41">
        <f>'Charges statutaires'!F14/1850</f>
        <v>23.077335354966348</v>
      </c>
      <c r="G14" s="41">
        <f>'Charges statutaires'!G14/1850</f>
        <v>26.829868949607526</v>
      </c>
      <c r="H14" s="41">
        <f>'Charges statutaires'!H14/1850</f>
        <v>30.081453209112031</v>
      </c>
      <c r="I14" s="41">
        <f>'Charges statutaires'!I14/1850</f>
        <v>33.230677596127336</v>
      </c>
      <c r="J14" s="41">
        <f>'Charges statutaires'!J14/1850</f>
        <v>28.374449510894383</v>
      </c>
      <c r="K14" s="41">
        <f>'Charges statutaires'!K14/1850</f>
        <v>32.671808299940729</v>
      </c>
      <c r="L14" s="41">
        <f>'Charges statutaires'!L14/1850</f>
        <v>29.949464900850227</v>
      </c>
      <c r="M14" s="41">
        <f>'Charges statutaires'!M14/1850</f>
        <v>32.940922419594365</v>
      </c>
      <c r="N14" s="41">
        <f>'Charges statutaires'!N14/1850</f>
        <v>33.201049160354728</v>
      </c>
      <c r="O14" s="41">
        <f>'Charges statutaires'!O14/1850</f>
        <v>36.192506679098877</v>
      </c>
      <c r="P14" s="41">
        <f>'Charges statutaires'!P14/1850</f>
        <v>37.286248579636919</v>
      </c>
      <c r="Q14" s="41">
        <f>'Charges statutaires'!Q14/1850</f>
        <v>36.042127410265309</v>
      </c>
      <c r="R14" s="41">
        <f>'Charges statutaires'!R14/1850</f>
        <v>43.204392058675879</v>
      </c>
      <c r="S14" s="41">
        <f>'Charges statutaires'!S14/1850</f>
        <v>42.6814852843994</v>
      </c>
      <c r="T14" s="41">
        <f>'Charges statutaires'!T14/1850</f>
        <v>49.598580479643331</v>
      </c>
      <c r="U14" s="41">
        <f>'Charges statutaires'!U14/1850</f>
        <v>45.933069543903898</v>
      </c>
      <c r="V14" s="41">
        <f>'Charges statutaires'!V14/1850</f>
        <v>52.850164739147822</v>
      </c>
      <c r="W14" s="41">
        <f>'Charges statutaires'!W14/1850</f>
        <v>52.732613464998224</v>
      </c>
      <c r="X14" s="41">
        <f>'Charges statutaires'!X14/1850</f>
        <v>53.700284940626759</v>
      </c>
      <c r="Y14" s="41">
        <f>'Charges statutaires'!Y14/1850</f>
        <v>56.671309503884174</v>
      </c>
      <c r="Z14" s="41">
        <f>'Charges statutaires'!Z14/1850</f>
        <v>63.211324975721901</v>
      </c>
      <c r="AA14" s="41">
        <f>'Charges statutaires'!AA14/1850</f>
        <v>71.665444050433592</v>
      </c>
      <c r="AB14" s="41">
        <f>'Charges statutaires'!AB14/1850</f>
        <v>72.013181477482036</v>
      </c>
      <c r="AC14" s="41">
        <f>'Charges statutaires'!AC14/1850</f>
        <v>72.980865959447598</v>
      </c>
      <c r="AD14" s="41">
        <f>'Charges statutaires'!AD14/1850</f>
        <v>84.049258778800947</v>
      </c>
      <c r="AE14" s="41">
        <f>'Charges statutaires'!AE14/1850</f>
        <v>80.23257518766863</v>
      </c>
      <c r="AF14" s="41">
        <f>'Charges statutaires'!AF14/1850</f>
        <v>91.30096800702195</v>
      </c>
      <c r="AG14" s="3"/>
      <c r="AH14" s="3"/>
      <c r="AI14" s="3"/>
      <c r="AJ14" s="3"/>
    </row>
    <row r="15" spans="1:36" ht="19.5" customHeight="1">
      <c r="A15" s="51">
        <v>13</v>
      </c>
      <c r="B15" s="41">
        <f>'Charges statutaires'!B15/1850</f>
        <v>20.436662693702324</v>
      </c>
      <c r="C15" s="41">
        <f>'Charges statutaires'!C15/1850</f>
        <v>23.492666715601374</v>
      </c>
      <c r="D15" s="41">
        <f>'Charges statutaires'!D15/1850</f>
        <v>25.018840567759806</v>
      </c>
      <c r="E15" s="41">
        <f>'Charges statutaires'!E15/1850</f>
        <v>27.366042187662764</v>
      </c>
      <c r="F15" s="41">
        <f>'Charges statutaires'!F15/1850</f>
        <v>23.888410532657151</v>
      </c>
      <c r="G15" s="41">
        <f>'Charges statutaires'!G15/1850</f>
        <v>27.640944127298326</v>
      </c>
      <c r="H15" s="41">
        <f>'Charges statutaires'!H15/1850</f>
        <v>30.89252838680283</v>
      </c>
      <c r="I15" s="41">
        <f>'Charges statutaires'!I15/1850</f>
        <v>34.041752773818132</v>
      </c>
      <c r="J15" s="41">
        <f>'Charges statutaires'!J15/1850</f>
        <v>29.139612318840985</v>
      </c>
      <c r="K15" s="41">
        <f>'Charges statutaires'!K15/1850</f>
        <v>33.436971107887324</v>
      </c>
      <c r="L15" s="41">
        <f>'Charges statutaires'!L15/1850</f>
        <v>30.714627708796822</v>
      </c>
      <c r="M15" s="41">
        <f>'Charges statutaires'!M15/1850</f>
        <v>33.706085227540967</v>
      </c>
      <c r="N15" s="41">
        <f>'Charges statutaires'!N15/1850</f>
        <v>33.96621196830133</v>
      </c>
      <c r="O15" s="41">
        <f>'Charges statutaires'!O15/1850</f>
        <v>36.957669487045479</v>
      </c>
      <c r="P15" s="41">
        <f>'Charges statutaires'!P15/1850</f>
        <v>38.051411387583521</v>
      </c>
      <c r="Q15" s="41">
        <f>'Charges statutaires'!Q15/1850</f>
        <v>37.287718295722215</v>
      </c>
      <c r="R15" s="41">
        <f>'Charges statutaires'!R15/1850</f>
        <v>44.449982944132785</v>
      </c>
      <c r="S15" s="41">
        <f>'Charges statutaires'!S15/1850</f>
        <v>44.157925645944097</v>
      </c>
      <c r="T15" s="41">
        <f>'Charges statutaires'!T15/1850</f>
        <v>50.844171365100237</v>
      </c>
      <c r="U15" s="41">
        <f>'Charges statutaires'!U15/1850</f>
        <v>47.409509905448587</v>
      </c>
      <c r="V15" s="41">
        <f>'Charges statutaires'!V15/1850</f>
        <v>54.095755624604728</v>
      </c>
      <c r="W15" s="41">
        <f>'Charges statutaires'!W15/1850</f>
        <v>54.371880159921872</v>
      </c>
      <c r="X15" s="41">
        <f>'Charges statutaires'!X15/1850</f>
        <v>55.339551635550393</v>
      </c>
      <c r="Y15" s="41">
        <f>'Charges statutaires'!Y15/1850</f>
        <v>58.310576198807816</v>
      </c>
      <c r="Z15" s="41">
        <f>'Charges statutaires'!Z15/1850</f>
        <v>64.850591670645528</v>
      </c>
      <c r="AA15" s="41">
        <f>'Charges statutaires'!AA15/1850</f>
        <v>73.304710745357241</v>
      </c>
      <c r="AB15" s="41">
        <f>'Charges statutaires'!AB15/1850</f>
        <v>74.10495164429534</v>
      </c>
      <c r="AC15" s="41">
        <f>'Charges statutaires'!AC15/1850</f>
        <v>75.072636126260917</v>
      </c>
      <c r="AD15" s="41">
        <f>'Charges statutaires'!AD15/1850</f>
        <v>86.141028945614252</v>
      </c>
      <c r="AE15" s="41">
        <f>'Charges statutaires'!AE15/1850</f>
        <v>82.324345354481949</v>
      </c>
      <c r="AF15" s="41">
        <f>'Charges statutaires'!AF15/1850</f>
        <v>93.392738173835284</v>
      </c>
      <c r="AG15" s="3"/>
      <c r="AH15" s="3"/>
      <c r="AI15" s="3"/>
      <c r="AJ15" s="3"/>
    </row>
    <row r="16" spans="1:36" ht="19.5" customHeight="1">
      <c r="A16" s="51">
        <v>14</v>
      </c>
      <c r="B16" s="41">
        <f>'Charges statutaires'!B16/1850</f>
        <v>20.436662693702324</v>
      </c>
      <c r="C16" s="41">
        <f>'Charges statutaires'!C16/1850</f>
        <v>23.492666715601374</v>
      </c>
      <c r="D16" s="41">
        <f>'Charges statutaires'!D16/1850</f>
        <v>25.018840567759806</v>
      </c>
      <c r="E16" s="41">
        <f>'Charges statutaires'!E16/1850</f>
        <v>27.366042187662764</v>
      </c>
      <c r="F16" s="41">
        <f>'Charges statutaires'!F16/1850</f>
        <v>23.888410532657151</v>
      </c>
      <c r="G16" s="41">
        <f>'Charges statutaires'!G16/1850</f>
        <v>27.640944127298326</v>
      </c>
      <c r="H16" s="41">
        <f>'Charges statutaires'!H16/1850</f>
        <v>30.89252838680283</v>
      </c>
      <c r="I16" s="41">
        <f>'Charges statutaires'!I16/1850</f>
        <v>34.041752773818132</v>
      </c>
      <c r="J16" s="41">
        <f>'Charges statutaires'!J16/1850</f>
        <v>29.139612318840985</v>
      </c>
      <c r="K16" s="41">
        <f>'Charges statutaires'!K16/1850</f>
        <v>33.436971107887324</v>
      </c>
      <c r="L16" s="41">
        <f>'Charges statutaires'!L16/1850</f>
        <v>30.714627708796822</v>
      </c>
      <c r="M16" s="41">
        <f>'Charges statutaires'!M16/1850</f>
        <v>33.706085227540967</v>
      </c>
      <c r="N16" s="41">
        <f>'Charges statutaires'!N16/1850</f>
        <v>33.96621196830133</v>
      </c>
      <c r="O16" s="41">
        <f>'Charges statutaires'!O16/1850</f>
        <v>36.957669487045479</v>
      </c>
      <c r="P16" s="41">
        <f>'Charges statutaires'!P16/1850</f>
        <v>38.051411387583521</v>
      </c>
      <c r="Q16" s="41">
        <f>'Charges statutaires'!Q16/1850</f>
        <v>37.287718295722215</v>
      </c>
      <c r="R16" s="41">
        <f>'Charges statutaires'!R16/1850</f>
        <v>44.449982944132785</v>
      </c>
      <c r="S16" s="41">
        <f>'Charges statutaires'!S16/1850</f>
        <v>44.157925645944097</v>
      </c>
      <c r="T16" s="41">
        <f>'Charges statutaires'!T16/1850</f>
        <v>50.844171365100237</v>
      </c>
      <c r="U16" s="41">
        <f>'Charges statutaires'!U16/1850</f>
        <v>47.409509905448587</v>
      </c>
      <c r="V16" s="41">
        <f>'Charges statutaires'!V16/1850</f>
        <v>54.095755624604728</v>
      </c>
      <c r="W16" s="41">
        <f>'Charges statutaires'!W16/1850</f>
        <v>54.371880159921872</v>
      </c>
      <c r="X16" s="41">
        <f>'Charges statutaires'!X16/1850</f>
        <v>55.339551635550393</v>
      </c>
      <c r="Y16" s="41">
        <f>'Charges statutaires'!Y16/1850</f>
        <v>58.310576198807816</v>
      </c>
      <c r="Z16" s="41">
        <f>'Charges statutaires'!Z16/1850</f>
        <v>64.850591670645528</v>
      </c>
      <c r="AA16" s="41">
        <f>'Charges statutaires'!AA16/1850</f>
        <v>73.304710745357241</v>
      </c>
      <c r="AB16" s="41">
        <f>'Charges statutaires'!AB16/1850</f>
        <v>74.10495164429534</v>
      </c>
      <c r="AC16" s="41">
        <f>'Charges statutaires'!AC16/1850</f>
        <v>75.072636126260917</v>
      </c>
      <c r="AD16" s="41">
        <f>'Charges statutaires'!AD16/1850</f>
        <v>86.141028945614252</v>
      </c>
      <c r="AE16" s="41">
        <f>'Charges statutaires'!AE16/1850</f>
        <v>82.324345354481949</v>
      </c>
      <c r="AF16" s="41">
        <f>'Charges statutaires'!AF16/1850</f>
        <v>93.392738173835284</v>
      </c>
      <c r="AG16" s="3"/>
      <c r="AH16" s="3"/>
      <c r="AI16" s="3"/>
      <c r="AJ16" s="3"/>
    </row>
    <row r="17" spans="1:36" ht="19.5" customHeight="1">
      <c r="A17" s="51">
        <v>15</v>
      </c>
      <c r="B17" s="41">
        <f>'Charges statutaires'!B17/1850</f>
        <v>20.78364575320257</v>
      </c>
      <c r="C17" s="41">
        <f>'Charges statutaires'!C17/1850</f>
        <v>23.839649775101613</v>
      </c>
      <c r="D17" s="41">
        <f>'Charges statutaires'!D17/1850</f>
        <v>25.365823627260045</v>
      </c>
      <c r="E17" s="41">
        <f>'Charges statutaires'!E17/1850</f>
        <v>27.713025247163007</v>
      </c>
      <c r="F17" s="41">
        <f>'Charges statutaires'!F17/1850</f>
        <v>24.699485710347954</v>
      </c>
      <c r="G17" s="41">
        <f>'Charges statutaires'!G17/1850</f>
        <v>28.452019304989133</v>
      </c>
      <c r="H17" s="41">
        <f>'Charges statutaires'!H17/1850</f>
        <v>31.703603564493633</v>
      </c>
      <c r="I17" s="41">
        <f>'Charges statutaires'!I17/1850</f>
        <v>34.852827951508935</v>
      </c>
      <c r="J17" s="41">
        <f>'Charges statutaires'!J17/1850</f>
        <v>29.904775126787584</v>
      </c>
      <c r="K17" s="41">
        <f>'Charges statutaires'!K17/1850</f>
        <v>34.202133915833933</v>
      </c>
      <c r="L17" s="41">
        <f>'Charges statutaires'!L17/1850</f>
        <v>31.479790516743421</v>
      </c>
      <c r="M17" s="41">
        <f>'Charges statutaires'!M17/1850</f>
        <v>34.471248035487569</v>
      </c>
      <c r="N17" s="41">
        <f>'Charges statutaires'!N17/1850</f>
        <v>34.731374776247932</v>
      </c>
      <c r="O17" s="41">
        <f>'Charges statutaires'!O17/1850</f>
        <v>37.722832294992074</v>
      </c>
      <c r="P17" s="41">
        <f>'Charges statutaires'!P17/1850</f>
        <v>38.816574195530123</v>
      </c>
      <c r="Q17" s="41">
        <f>'Charges statutaires'!Q17/1850</f>
        <v>38.533309181179128</v>
      </c>
      <c r="R17" s="41">
        <f>'Charges statutaires'!R17/1850</f>
        <v>45.695573829589698</v>
      </c>
      <c r="S17" s="41">
        <f>'Charges statutaires'!S17/1850</f>
        <v>45.634366007488779</v>
      </c>
      <c r="T17" s="41">
        <f>'Charges statutaires'!T17/1850</f>
        <v>52.08976225055715</v>
      </c>
      <c r="U17" s="41">
        <f>'Charges statutaires'!U17/1850</f>
        <v>48.885950266993277</v>
      </c>
      <c r="V17" s="41">
        <f>'Charges statutaires'!V17/1850</f>
        <v>55.341346510061641</v>
      </c>
      <c r="W17" s="41">
        <f>'Charges statutaires'!W17/1850</f>
        <v>56.011146854845514</v>
      </c>
      <c r="X17" s="41">
        <f>'Charges statutaires'!X17/1850</f>
        <v>56.978818330474041</v>
      </c>
      <c r="Y17" s="41">
        <f>'Charges statutaires'!Y17/1850</f>
        <v>59.949842893731464</v>
      </c>
      <c r="Z17" s="41">
        <f>'Charges statutaires'!Z17/1850</f>
        <v>66.489858365569177</v>
      </c>
      <c r="AA17" s="41">
        <f>'Charges statutaires'!AA17/1850</f>
        <v>74.943977440280875</v>
      </c>
      <c r="AB17" s="41">
        <f>'Charges statutaires'!AB17/1850</f>
        <v>76.196721811108674</v>
      </c>
      <c r="AC17" s="41">
        <f>'Charges statutaires'!AC17/1850</f>
        <v>77.164406293074251</v>
      </c>
      <c r="AD17" s="41">
        <f>'Charges statutaires'!AD17/1850</f>
        <v>88.232799112427557</v>
      </c>
      <c r="AE17" s="41">
        <f>'Charges statutaires'!AE17/1850</f>
        <v>84.416115521295268</v>
      </c>
      <c r="AF17" s="41">
        <f>'Charges statutaires'!AF17/1850</f>
        <v>95.484508340648603</v>
      </c>
      <c r="AG17" s="3"/>
      <c r="AH17" s="3"/>
      <c r="AI17" s="3"/>
      <c r="AJ17" s="3"/>
    </row>
    <row r="18" spans="1:36" ht="19.5" customHeight="1">
      <c r="A18" s="51">
        <v>16</v>
      </c>
      <c r="B18" s="41">
        <f>'Charges statutaires'!B18/1850</f>
        <v>20.78364575320257</v>
      </c>
      <c r="C18" s="41">
        <f>'Charges statutaires'!C18/1850</f>
        <v>23.839649775101613</v>
      </c>
      <c r="D18" s="41">
        <f>'Charges statutaires'!D18/1850</f>
        <v>25.365823627260045</v>
      </c>
      <c r="E18" s="41">
        <f>'Charges statutaires'!E18/1850</f>
        <v>27.713025247163007</v>
      </c>
      <c r="F18" s="41">
        <f>'Charges statutaires'!F18/1850</f>
        <v>24.699485710347954</v>
      </c>
      <c r="G18" s="41">
        <f>'Charges statutaires'!G18/1850</f>
        <v>28.452019304989133</v>
      </c>
      <c r="H18" s="41">
        <f>'Charges statutaires'!H18/1850</f>
        <v>31.703603564493633</v>
      </c>
      <c r="I18" s="41">
        <f>'Charges statutaires'!I18/1850</f>
        <v>34.852827951508935</v>
      </c>
      <c r="J18" s="41">
        <f>'Charges statutaires'!J18/1850</f>
        <v>29.904775126787584</v>
      </c>
      <c r="K18" s="41">
        <f>'Charges statutaires'!K18/1850</f>
        <v>34.202133915833933</v>
      </c>
      <c r="L18" s="41">
        <f>'Charges statutaires'!L18/1850</f>
        <v>31.479790516743421</v>
      </c>
      <c r="M18" s="41">
        <f>'Charges statutaires'!M18/1850</f>
        <v>34.471248035487569</v>
      </c>
      <c r="N18" s="41">
        <f>'Charges statutaires'!N18/1850</f>
        <v>34.731374776247932</v>
      </c>
      <c r="O18" s="41">
        <f>'Charges statutaires'!O18/1850</f>
        <v>37.722832294992074</v>
      </c>
      <c r="P18" s="41">
        <f>'Charges statutaires'!P18/1850</f>
        <v>38.816574195530123</v>
      </c>
      <c r="Q18" s="41">
        <f>'Charges statutaires'!Q18/1850</f>
        <v>38.533309181179128</v>
      </c>
      <c r="R18" s="41">
        <f>'Charges statutaires'!R18/1850</f>
        <v>45.695573829589698</v>
      </c>
      <c r="S18" s="41">
        <f>'Charges statutaires'!S18/1850</f>
        <v>45.634366007488779</v>
      </c>
      <c r="T18" s="41">
        <f>'Charges statutaires'!T18/1850</f>
        <v>52.08976225055715</v>
      </c>
      <c r="U18" s="41">
        <f>'Charges statutaires'!U18/1850</f>
        <v>48.885950266993277</v>
      </c>
      <c r="V18" s="41">
        <f>'Charges statutaires'!V18/1850</f>
        <v>55.341346510061641</v>
      </c>
      <c r="W18" s="41">
        <f>'Charges statutaires'!W18/1850</f>
        <v>56.011146854845514</v>
      </c>
      <c r="X18" s="41">
        <f>'Charges statutaires'!X18/1850</f>
        <v>56.978818330474041</v>
      </c>
      <c r="Y18" s="41">
        <f>'Charges statutaires'!Y18/1850</f>
        <v>59.949842893731464</v>
      </c>
      <c r="Z18" s="41">
        <f>'Charges statutaires'!Z18/1850</f>
        <v>66.489858365569177</v>
      </c>
      <c r="AA18" s="41">
        <f>'Charges statutaires'!AA18/1850</f>
        <v>74.943977440280875</v>
      </c>
      <c r="AB18" s="41">
        <f>'Charges statutaires'!AB18/1850</f>
        <v>76.196721811108674</v>
      </c>
      <c r="AC18" s="41">
        <f>'Charges statutaires'!AC18/1850</f>
        <v>77.164406293074251</v>
      </c>
      <c r="AD18" s="41">
        <f>'Charges statutaires'!AD18/1850</f>
        <v>88.232799112427557</v>
      </c>
      <c r="AE18" s="41">
        <f>'Charges statutaires'!AE18/1850</f>
        <v>84.416115521295268</v>
      </c>
      <c r="AF18" s="41">
        <f>'Charges statutaires'!AF18/1850</f>
        <v>95.484508340648603</v>
      </c>
      <c r="AG18" s="3"/>
      <c r="AH18" s="3"/>
      <c r="AI18" s="3"/>
      <c r="AJ18" s="3"/>
    </row>
    <row r="19" spans="1:36" ht="19.5" customHeight="1">
      <c r="A19" s="51">
        <v>17</v>
      </c>
      <c r="B19" s="41">
        <f>'Charges statutaires'!B19/1850</f>
        <v>21.130628812702813</v>
      </c>
      <c r="C19" s="41">
        <f>'Charges statutaires'!C19/1850</f>
        <v>24.186632834601856</v>
      </c>
      <c r="D19" s="41">
        <f>'Charges statutaires'!D19/1850</f>
        <v>25.712806686760292</v>
      </c>
      <c r="E19" s="41">
        <f>'Charges statutaires'!E19/1850</f>
        <v>28.060008306663249</v>
      </c>
      <c r="F19" s="41">
        <f>'Charges statutaires'!F19/1850</f>
        <v>25.085784184494482</v>
      </c>
      <c r="G19" s="41">
        <f>'Charges statutaires'!G19/1850</f>
        <v>29.263094482679932</v>
      </c>
      <c r="H19" s="41">
        <f>'Charges statutaires'!H19/1850</f>
        <v>32.514678742184437</v>
      </c>
      <c r="I19" s="41">
        <f>'Charges statutaires'!I19/1850</f>
        <v>35.663903129199738</v>
      </c>
      <c r="J19" s="41">
        <f>'Charges statutaires'!J19/1850</f>
        <v>30.66993793473419</v>
      </c>
      <c r="K19" s="41">
        <f>'Charges statutaires'!K19/1850</f>
        <v>34.967296723780528</v>
      </c>
      <c r="L19" s="41">
        <f>'Charges statutaires'!L19/1850</f>
        <v>32.244953324690023</v>
      </c>
      <c r="M19" s="41">
        <f>'Charges statutaires'!M19/1850</f>
        <v>35.236410843434165</v>
      </c>
      <c r="N19" s="41">
        <f>'Charges statutaires'!N19/1850</f>
        <v>35.496537584194527</v>
      </c>
      <c r="O19" s="41">
        <f>'Charges statutaires'!O19/1850</f>
        <v>38.487995102938676</v>
      </c>
      <c r="P19" s="41">
        <f>'Charges statutaires'!P19/1850</f>
        <v>39.581737003476718</v>
      </c>
      <c r="Q19" s="41">
        <f>'Charges statutaires'!Q19/1850</f>
        <v>39.778900066636034</v>
      </c>
      <c r="R19" s="41">
        <f>'Charges statutaires'!R19/1850</f>
        <v>46.941164715046604</v>
      </c>
      <c r="S19" s="41">
        <f>'Charges statutaires'!S19/1850</f>
        <v>47.110806369033469</v>
      </c>
      <c r="T19" s="41">
        <f>'Charges statutaires'!T19/1850</f>
        <v>53.335353136014056</v>
      </c>
      <c r="U19" s="41">
        <f>'Charges statutaires'!U19/1850</f>
        <v>50.362390628537973</v>
      </c>
      <c r="V19" s="41">
        <f>'Charges statutaires'!V19/1850</f>
        <v>56.586937395518547</v>
      </c>
      <c r="W19" s="41">
        <f>'Charges statutaires'!W19/1850</f>
        <v>57.650413549769148</v>
      </c>
      <c r="X19" s="41">
        <f>'Charges statutaires'!X19/1850</f>
        <v>58.618085025397683</v>
      </c>
      <c r="Y19" s="41">
        <f>'Charges statutaires'!Y19/1850</f>
        <v>61.589109588655099</v>
      </c>
      <c r="Z19" s="41">
        <f>'Charges statutaires'!Z19/1850</f>
        <v>68.129125060492811</v>
      </c>
      <c r="AA19" s="41">
        <f>'Charges statutaires'!AA19/1850</f>
        <v>76.583244135204524</v>
      </c>
      <c r="AB19" s="41">
        <f>'Charges statutaires'!AB19/1850</f>
        <v>78.288491977921993</v>
      </c>
      <c r="AC19" s="41">
        <f>'Charges statutaires'!AC19/1850</f>
        <v>79.25617645988757</v>
      </c>
      <c r="AD19" s="41">
        <f>'Charges statutaires'!AD19/1850</f>
        <v>90.32456927924089</v>
      </c>
      <c r="AE19" s="41">
        <f>'Charges statutaires'!AE19/1850</f>
        <v>86.507885688108587</v>
      </c>
      <c r="AF19" s="41">
        <f>'Charges statutaires'!AF19/1850</f>
        <v>97.576278507461922</v>
      </c>
      <c r="AG19" s="3"/>
      <c r="AH19" s="3"/>
      <c r="AI19" s="3"/>
      <c r="AJ19" s="3"/>
    </row>
    <row r="20" spans="1:36" ht="19.5" customHeight="1">
      <c r="A20" s="51">
        <v>18</v>
      </c>
      <c r="B20" s="41">
        <f>'Charges statutaires'!B20/1850</f>
        <v>21.45628147946071</v>
      </c>
      <c r="C20" s="41">
        <f>'Charges statutaires'!C20/1850</f>
        <v>24.512285501359752</v>
      </c>
      <c r="D20" s="41">
        <f>'Charges statutaires'!D20/1850</f>
        <v>26.038459353518185</v>
      </c>
      <c r="E20" s="41">
        <f>'Charges statutaires'!E20/1850</f>
        <v>28.385660973421146</v>
      </c>
      <c r="F20" s="41">
        <f>'Charges statutaires'!F20/1850</f>
        <v>25.411436851252382</v>
      </c>
      <c r="G20" s="41">
        <f>'Charges statutaires'!G20/1850</f>
        <v>29.588747149437829</v>
      </c>
      <c r="H20" s="41">
        <f>'Charges statutaires'!H20/1850</f>
        <v>32.840331408942333</v>
      </c>
      <c r="I20" s="41">
        <f>'Charges statutaires'!I20/1850</f>
        <v>35.989555795957635</v>
      </c>
      <c r="J20" s="41">
        <f>'Charges statutaires'!J20/1850</f>
        <v>30.995590601492079</v>
      </c>
      <c r="K20" s="41">
        <f>'Charges statutaires'!K20/1850</f>
        <v>35.292949390538425</v>
      </c>
      <c r="L20" s="41">
        <f>'Charges statutaires'!L20/1850</f>
        <v>32.57060599144792</v>
      </c>
      <c r="M20" s="41">
        <f>'Charges statutaires'!M20/1850</f>
        <v>35.562063510192061</v>
      </c>
      <c r="N20" s="41">
        <f>'Charges statutaires'!N20/1850</f>
        <v>35.822190250952424</v>
      </c>
      <c r="O20" s="41">
        <f>'Charges statutaires'!O20/1850</f>
        <v>38.813647769696566</v>
      </c>
      <c r="P20" s="41">
        <f>'Charges statutaires'!P20/1850</f>
        <v>39.907389670234622</v>
      </c>
      <c r="Q20" s="41">
        <f>'Charges statutaires'!Q20/1850</f>
        <v>40.104552733393938</v>
      </c>
      <c r="R20" s="41">
        <f>'Charges statutaires'!R20/1850</f>
        <v>47.266817381804501</v>
      </c>
      <c r="S20" s="41">
        <f>'Charges statutaires'!S20/1850</f>
        <v>47.436459035791366</v>
      </c>
      <c r="T20" s="41">
        <f>'Charges statutaires'!T20/1850</f>
        <v>53.661005802771953</v>
      </c>
      <c r="U20" s="41">
        <f>'Charges statutaires'!U20/1850</f>
        <v>50.688043295295856</v>
      </c>
      <c r="V20" s="41">
        <f>'Charges statutaires'!V20/1850</f>
        <v>56.912590062276443</v>
      </c>
      <c r="W20" s="41">
        <f>'Charges statutaires'!W20/1850</f>
        <v>57.976066216527038</v>
      </c>
      <c r="X20" s="41">
        <f>'Charges statutaires'!X20/1850</f>
        <v>58.943737692155565</v>
      </c>
      <c r="Y20" s="41">
        <f>'Charges statutaires'!Y20/1850</f>
        <v>61.914762255412988</v>
      </c>
      <c r="Z20" s="41">
        <f>'Charges statutaires'!Z20/1850</f>
        <v>68.454777727250701</v>
      </c>
      <c r="AA20" s="41">
        <f>'Charges statutaires'!AA20/1850</f>
        <v>76.908896801962413</v>
      </c>
      <c r="AB20" s="41">
        <f>'Charges statutaires'!AB20/1850</f>
        <v>78.614144644679882</v>
      </c>
      <c r="AC20" s="41">
        <f>'Charges statutaires'!AC20/1850</f>
        <v>79.581829126645445</v>
      </c>
      <c r="AD20" s="41">
        <f>'Charges statutaires'!AD20/1850</f>
        <v>90.65022194599878</v>
      </c>
      <c r="AE20" s="41">
        <f>'Charges statutaires'!AE20/1850</f>
        <v>86.833538354866491</v>
      </c>
      <c r="AF20" s="41">
        <f>'Charges statutaires'!AF20/1850</f>
        <v>97.901931174219825</v>
      </c>
      <c r="AG20" s="3"/>
      <c r="AH20" s="3"/>
      <c r="AI20" s="3"/>
      <c r="AJ20" s="3"/>
    </row>
    <row r="21" spans="1:36" ht="19.5" customHeight="1">
      <c r="A21" s="51">
        <v>19</v>
      </c>
      <c r="B21" s="41">
        <f>'Charges statutaires'!B21/1850</f>
        <v>21.803264538960956</v>
      </c>
      <c r="C21" s="41">
        <f>'Charges statutaires'!C21/1850</f>
        <v>24.859268560859999</v>
      </c>
      <c r="D21" s="41">
        <f>'Charges statutaires'!D21/1850</f>
        <v>26.385442413018431</v>
      </c>
      <c r="E21" s="41">
        <f>'Charges statutaires'!E21/1850</f>
        <v>28.732644032921392</v>
      </c>
      <c r="F21" s="41">
        <f>'Charges statutaires'!F21/1850</f>
        <v>26.222512028943186</v>
      </c>
      <c r="G21" s="41">
        <f>'Charges statutaires'!G21/1850</f>
        <v>30.399822327128629</v>
      </c>
      <c r="H21" s="41">
        <f>'Charges statutaires'!H21/1850</f>
        <v>33.651406586633136</v>
      </c>
      <c r="I21" s="41">
        <f>'Charges statutaires'!I21/1850</f>
        <v>36.800630973648445</v>
      </c>
      <c r="J21" s="41">
        <f>'Charges statutaires'!J21/1850</f>
        <v>31.760753409438685</v>
      </c>
      <c r="K21" s="41">
        <f>'Charges statutaires'!K21/1850</f>
        <v>36.058112198485027</v>
      </c>
      <c r="L21" s="41">
        <f>'Charges statutaires'!L21/1850</f>
        <v>33.335768799394515</v>
      </c>
      <c r="M21" s="41">
        <f>'Charges statutaires'!M21/1850</f>
        <v>36.327226318138663</v>
      </c>
      <c r="N21" s="41">
        <f>'Charges statutaires'!N21/1850</f>
        <v>36.587353058899026</v>
      </c>
      <c r="O21" s="41">
        <f>'Charges statutaires'!O21/1850</f>
        <v>39.578810577643168</v>
      </c>
      <c r="P21" s="41">
        <f>'Charges statutaires'!P21/1850</f>
        <v>40.67255247818121</v>
      </c>
      <c r="Q21" s="41">
        <f>'Charges statutaires'!Q21/1850</f>
        <v>41.350143618850844</v>
      </c>
      <c r="R21" s="41">
        <f>'Charges statutaires'!R21/1850</f>
        <v>48.512408267261407</v>
      </c>
      <c r="S21" s="41">
        <f>'Charges statutaires'!S21/1850</f>
        <v>48.912899397336055</v>
      </c>
      <c r="T21" s="41">
        <f>'Charges statutaires'!T21/1850</f>
        <v>54.906596688228859</v>
      </c>
      <c r="U21" s="41">
        <f>'Charges statutaires'!U21/1850</f>
        <v>52.164483656840545</v>
      </c>
      <c r="V21" s="41">
        <f>'Charges statutaires'!V21/1850</f>
        <v>58.158180947733349</v>
      </c>
      <c r="W21" s="41">
        <f>'Charges statutaires'!W21/1850</f>
        <v>59.615332911450679</v>
      </c>
      <c r="X21" s="41">
        <f>'Charges statutaires'!X21/1850</f>
        <v>60.583004387079207</v>
      </c>
      <c r="Y21" s="41">
        <f>'Charges statutaires'!Y21/1850</f>
        <v>63.55402895033663</v>
      </c>
      <c r="Z21" s="41">
        <f>'Charges statutaires'!Z21/1850</f>
        <v>70.094044422174349</v>
      </c>
      <c r="AA21" s="41">
        <f>'Charges statutaires'!AA21/1850</f>
        <v>78.548163496886048</v>
      </c>
      <c r="AB21" s="41">
        <f>'Charges statutaires'!AB21/1850</f>
        <v>80.705914811493187</v>
      </c>
      <c r="AC21" s="41">
        <f>'Charges statutaires'!AC21/1850</f>
        <v>81.673599293458764</v>
      </c>
      <c r="AD21" s="41">
        <f>'Charges statutaires'!AD21/1850</f>
        <v>92.741992112812099</v>
      </c>
      <c r="AE21" s="41">
        <f>'Charges statutaires'!AE21/1850</f>
        <v>88.925308521679824</v>
      </c>
      <c r="AF21" s="41">
        <f>'Charges statutaires'!AF21/1850</f>
        <v>99.993701341033145</v>
      </c>
      <c r="AG21" s="3"/>
      <c r="AH21" s="3"/>
      <c r="AI21" s="3"/>
      <c r="AJ21" s="3"/>
    </row>
    <row r="22" spans="1:36" ht="19.5" customHeight="1">
      <c r="A22" s="51">
        <v>20</v>
      </c>
      <c r="B22" s="41">
        <f>'Charges statutaires'!B22/1850</f>
        <v>21.803264538960956</v>
      </c>
      <c r="C22" s="41">
        <f>'Charges statutaires'!C22/1850</f>
        <v>24.859268560859999</v>
      </c>
      <c r="D22" s="41">
        <f>'Charges statutaires'!D22/1850</f>
        <v>26.385442413018431</v>
      </c>
      <c r="E22" s="41">
        <f>'Charges statutaires'!E22/1850</f>
        <v>28.732644032921392</v>
      </c>
      <c r="F22" s="41">
        <f>'Charges statutaires'!F22/1850</f>
        <v>26.222512028943186</v>
      </c>
      <c r="G22" s="41">
        <f>'Charges statutaires'!G22/1850</f>
        <v>30.399822327128629</v>
      </c>
      <c r="H22" s="41">
        <f>'Charges statutaires'!H22/1850</f>
        <v>33.651406586633136</v>
      </c>
      <c r="I22" s="41">
        <f>'Charges statutaires'!I22/1850</f>
        <v>36.800630973648445</v>
      </c>
      <c r="J22" s="41">
        <f>'Charges statutaires'!J22/1850</f>
        <v>31.760753409438685</v>
      </c>
      <c r="K22" s="41">
        <f>'Charges statutaires'!K22/1850</f>
        <v>36.058112198485027</v>
      </c>
      <c r="L22" s="41">
        <f>'Charges statutaires'!L22/1850</f>
        <v>33.335768799394515</v>
      </c>
      <c r="M22" s="41">
        <f>'Charges statutaires'!M22/1850</f>
        <v>36.327226318138663</v>
      </c>
      <c r="N22" s="41">
        <f>'Charges statutaires'!N22/1850</f>
        <v>36.587353058899026</v>
      </c>
      <c r="O22" s="41">
        <f>'Charges statutaires'!O22/1850</f>
        <v>39.578810577643168</v>
      </c>
      <c r="P22" s="41">
        <f>'Charges statutaires'!P22/1850</f>
        <v>40.67255247818121</v>
      </c>
      <c r="Q22" s="41">
        <f>'Charges statutaires'!Q22/1850</f>
        <v>41.350143618850844</v>
      </c>
      <c r="R22" s="41">
        <f>'Charges statutaires'!R22/1850</f>
        <v>48.512408267261407</v>
      </c>
      <c r="S22" s="41">
        <f>'Charges statutaires'!S22/1850</f>
        <v>48.912899397336055</v>
      </c>
      <c r="T22" s="41">
        <f>'Charges statutaires'!T22/1850</f>
        <v>54.906596688228859</v>
      </c>
      <c r="U22" s="41">
        <f>'Charges statutaires'!U22/1850</f>
        <v>52.164483656840545</v>
      </c>
      <c r="V22" s="41">
        <f>'Charges statutaires'!V22/1850</f>
        <v>58.158180947733349</v>
      </c>
      <c r="W22" s="41">
        <f>'Charges statutaires'!W22/1850</f>
        <v>59.615332911450679</v>
      </c>
      <c r="X22" s="41">
        <f>'Charges statutaires'!X22/1850</f>
        <v>60.583004387079207</v>
      </c>
      <c r="Y22" s="41">
        <f>'Charges statutaires'!Y22/1850</f>
        <v>63.55402895033663</v>
      </c>
      <c r="Z22" s="41">
        <f>'Charges statutaires'!Z22/1850</f>
        <v>70.094044422174349</v>
      </c>
      <c r="AA22" s="41">
        <f>'Charges statutaires'!AA22/1850</f>
        <v>78.548163496886048</v>
      </c>
      <c r="AB22" s="41">
        <f>'Charges statutaires'!AB22/1850</f>
        <v>80.705914811493187</v>
      </c>
      <c r="AC22" s="41">
        <f>'Charges statutaires'!AC22/1850</f>
        <v>81.673599293458764</v>
      </c>
      <c r="AD22" s="41">
        <f>'Charges statutaires'!AD22/1850</f>
        <v>92.741992112812099</v>
      </c>
      <c r="AE22" s="41">
        <f>'Charges statutaires'!AE22/1850</f>
        <v>88.925308521679824</v>
      </c>
      <c r="AF22" s="41">
        <f>'Charges statutaires'!AF22/1850</f>
        <v>99.993701341033145</v>
      </c>
      <c r="AG22" s="3"/>
      <c r="AH22" s="3"/>
      <c r="AI22" s="3"/>
      <c r="AJ22" s="3"/>
    </row>
    <row r="23" spans="1:36" ht="19.5" customHeight="1">
      <c r="A23" s="51">
        <v>21</v>
      </c>
      <c r="B23" s="41">
        <f>'Charges statutaires'!B23/1850</f>
        <v>22.150247598461199</v>
      </c>
      <c r="C23" s="41">
        <f>'Charges statutaires'!C23/1850</f>
        <v>25.206251620360241</v>
      </c>
      <c r="D23" s="41">
        <f>'Charges statutaires'!D23/1850</f>
        <v>26.732425472518674</v>
      </c>
      <c r="E23" s="41">
        <f>'Charges statutaires'!E23/1850</f>
        <v>29.079627092421635</v>
      </c>
      <c r="F23" s="41">
        <f>'Charges statutaires'!F23/1850</f>
        <v>27.033587206633985</v>
      </c>
      <c r="G23" s="41">
        <f>'Charges statutaires'!G23/1850</f>
        <v>31.210897504819432</v>
      </c>
      <c r="H23" s="41">
        <f>'Charges statutaires'!H23/1850</f>
        <v>34.46248176432394</v>
      </c>
      <c r="I23" s="41">
        <f>'Charges statutaires'!I23/1850</f>
        <v>37.611706151339241</v>
      </c>
      <c r="J23" s="41">
        <f>'Charges statutaires'!J23/1850</f>
        <v>32.52591621738528</v>
      </c>
      <c r="K23" s="41">
        <f>'Charges statutaires'!K23/1850</f>
        <v>36.823275006431629</v>
      </c>
      <c r="L23" s="41">
        <f>'Charges statutaires'!L23/1850</f>
        <v>34.100931607341117</v>
      </c>
      <c r="M23" s="41">
        <f>'Charges statutaires'!M23/1850</f>
        <v>37.092389126085266</v>
      </c>
      <c r="N23" s="41">
        <f>'Charges statutaires'!N23/1850</f>
        <v>37.352515866845621</v>
      </c>
      <c r="O23" s="41">
        <f>'Charges statutaires'!O23/1850</f>
        <v>40.34397338558977</v>
      </c>
      <c r="P23" s="41">
        <f>'Charges statutaires'!P23/1850</f>
        <v>41.437715286127812</v>
      </c>
      <c r="Q23" s="41">
        <f>'Charges statutaires'!Q23/1850</f>
        <v>42.595734504307757</v>
      </c>
      <c r="R23" s="41">
        <f>'Charges statutaires'!R23/1850</f>
        <v>49.75799915271832</v>
      </c>
      <c r="S23" s="41">
        <f>'Charges statutaires'!S23/1850</f>
        <v>50.389339758880737</v>
      </c>
      <c r="T23" s="41">
        <f>'Charges statutaires'!T23/1850</f>
        <v>56.152187573685772</v>
      </c>
      <c r="U23" s="41">
        <f>'Charges statutaires'!U23/1850</f>
        <v>53.640924018385242</v>
      </c>
      <c r="V23" s="41">
        <f>'Charges statutaires'!V23/1850</f>
        <v>59.403771833190262</v>
      </c>
      <c r="W23" s="41">
        <f>'Charges statutaires'!W23/1850</f>
        <v>61.254599606374313</v>
      </c>
      <c r="X23" s="41">
        <f>'Charges statutaires'!X23/1850</f>
        <v>62.222271082002855</v>
      </c>
      <c r="Y23" s="41">
        <f>'Charges statutaires'!Y23/1850</f>
        <v>65.193295645260264</v>
      </c>
      <c r="Z23" s="41">
        <f>'Charges statutaires'!Z23/1850</f>
        <v>71.733311117097983</v>
      </c>
      <c r="AA23" s="41">
        <f>'Charges statutaires'!AA23/1850</f>
        <v>80.187430191809682</v>
      </c>
      <c r="AB23" s="41">
        <f>'Charges statutaires'!AB23/1850</f>
        <v>82.797684978306521</v>
      </c>
      <c r="AC23" s="41">
        <f>'Charges statutaires'!AC23/1850</f>
        <v>83.765369460272098</v>
      </c>
      <c r="AD23" s="41">
        <f>'Charges statutaires'!AD23/1850</f>
        <v>94.833762279625432</v>
      </c>
      <c r="AE23" s="41">
        <f>'Charges statutaires'!AE23/1850</f>
        <v>91.017078688493143</v>
      </c>
      <c r="AF23" s="41">
        <f>'Charges statutaires'!AF23/1850</f>
        <v>102.08547150784649</v>
      </c>
      <c r="AG23" s="3"/>
      <c r="AH23" s="3"/>
      <c r="AI23" s="3"/>
      <c r="AJ23" s="3"/>
    </row>
    <row r="24" spans="1:36" ht="19.5" customHeight="1">
      <c r="A24" s="51">
        <v>22</v>
      </c>
      <c r="B24" s="41">
        <f>'Charges statutaires'!B24/1850</f>
        <v>22.150247598461199</v>
      </c>
      <c r="C24" s="41">
        <f>'Charges statutaires'!C24/1850</f>
        <v>25.206251620360241</v>
      </c>
      <c r="D24" s="41">
        <f>'Charges statutaires'!D24/1850</f>
        <v>26.732425472518674</v>
      </c>
      <c r="E24" s="41">
        <f>'Charges statutaires'!E24/1850</f>
        <v>29.079627092421635</v>
      </c>
      <c r="F24" s="41">
        <f>'Charges statutaires'!F24/1850</f>
        <v>27.033587206633985</v>
      </c>
      <c r="G24" s="41">
        <f>'Charges statutaires'!G24/1850</f>
        <v>31.210897504819432</v>
      </c>
      <c r="H24" s="41">
        <f>'Charges statutaires'!H24/1850</f>
        <v>34.46248176432394</v>
      </c>
      <c r="I24" s="41">
        <f>'Charges statutaires'!I24/1850</f>
        <v>37.611706151339241</v>
      </c>
      <c r="J24" s="41">
        <f>'Charges statutaires'!J24/1850</f>
        <v>32.52591621738528</v>
      </c>
      <c r="K24" s="41">
        <f>'Charges statutaires'!K24/1850</f>
        <v>36.823275006431629</v>
      </c>
      <c r="L24" s="41">
        <f>'Charges statutaires'!L24/1850</f>
        <v>34.100931607341117</v>
      </c>
      <c r="M24" s="41">
        <f>'Charges statutaires'!M24/1850</f>
        <v>37.092389126085266</v>
      </c>
      <c r="N24" s="41">
        <f>'Charges statutaires'!N24/1850</f>
        <v>37.352515866845621</v>
      </c>
      <c r="O24" s="41">
        <f>'Charges statutaires'!O24/1850</f>
        <v>40.34397338558977</v>
      </c>
      <c r="P24" s="41">
        <f>'Charges statutaires'!P24/1850</f>
        <v>41.437715286127812</v>
      </c>
      <c r="Q24" s="41">
        <f>'Charges statutaires'!Q24/1850</f>
        <v>42.595734504307757</v>
      </c>
      <c r="R24" s="41">
        <f>'Charges statutaires'!R24/1850</f>
        <v>49.75799915271832</v>
      </c>
      <c r="S24" s="41">
        <f>'Charges statutaires'!S24/1850</f>
        <v>50.389339758880737</v>
      </c>
      <c r="T24" s="41">
        <f>'Charges statutaires'!T24/1850</f>
        <v>56.152187573685772</v>
      </c>
      <c r="U24" s="41">
        <f>'Charges statutaires'!U24/1850</f>
        <v>53.640924018385242</v>
      </c>
      <c r="V24" s="41">
        <f>'Charges statutaires'!V24/1850</f>
        <v>59.403771833190262</v>
      </c>
      <c r="W24" s="41">
        <f>'Charges statutaires'!W24/1850</f>
        <v>61.254599606374313</v>
      </c>
      <c r="X24" s="41">
        <f>'Charges statutaires'!X24/1850</f>
        <v>62.222271082002855</v>
      </c>
      <c r="Y24" s="41">
        <f>'Charges statutaires'!Y24/1850</f>
        <v>65.193295645260264</v>
      </c>
      <c r="Z24" s="41">
        <f>'Charges statutaires'!Z24/1850</f>
        <v>71.733311117097983</v>
      </c>
      <c r="AA24" s="41">
        <f>'Charges statutaires'!AA24/1850</f>
        <v>80.187430191809682</v>
      </c>
      <c r="AB24" s="41">
        <f>'Charges statutaires'!AB24/1850</f>
        <v>82.797684978306521</v>
      </c>
      <c r="AC24" s="41">
        <f>'Charges statutaires'!AC24/1850</f>
        <v>83.765369460272098</v>
      </c>
      <c r="AD24" s="41">
        <f>'Charges statutaires'!AD24/1850</f>
        <v>94.833762279625432</v>
      </c>
      <c r="AE24" s="41">
        <f>'Charges statutaires'!AE24/1850</f>
        <v>91.017078688493143</v>
      </c>
      <c r="AF24" s="41">
        <f>'Charges statutaires'!AF24/1850</f>
        <v>102.08547150784649</v>
      </c>
      <c r="AG24" s="3"/>
      <c r="AH24" s="3"/>
      <c r="AI24" s="3"/>
      <c r="AJ24" s="3"/>
    </row>
    <row r="25" spans="1:36" ht="19.5" customHeight="1">
      <c r="A25" s="51">
        <v>23</v>
      </c>
      <c r="B25" s="41">
        <f>'Charges statutaires'!B25/1850</f>
        <v>22.072465755409073</v>
      </c>
      <c r="C25" s="41">
        <f>'Charges statutaires'!C25/1850</f>
        <v>25.128457976316213</v>
      </c>
      <c r="D25" s="41">
        <f>'Charges statutaires'!D25/1850</f>
        <v>27.079408532018917</v>
      </c>
      <c r="E25" s="41">
        <f>'Charges statutaires'!E25/1850</f>
        <v>29.426610151921874</v>
      </c>
      <c r="F25" s="41">
        <f>'Charges statutaires'!F25/1850</f>
        <v>27.844662384324785</v>
      </c>
      <c r="G25" s="41">
        <f>'Charges statutaires'!G25/1850</f>
        <v>32.021972682510231</v>
      </c>
      <c r="H25" s="41">
        <f>'Charges statutaires'!H25/1850</f>
        <v>35.273556942014736</v>
      </c>
      <c r="I25" s="41">
        <f>'Charges statutaires'!I25/1850</f>
        <v>38.422781329030045</v>
      </c>
      <c r="J25" s="41">
        <f>'Charges statutaires'!J25/1850</f>
        <v>33.291079025331882</v>
      </c>
      <c r="K25" s="41">
        <f>'Charges statutaires'!K25/1850</f>
        <v>37.588437814378231</v>
      </c>
      <c r="L25" s="41">
        <f>'Charges statutaires'!L25/1850</f>
        <v>34.866094415287719</v>
      </c>
      <c r="M25" s="41">
        <f>'Charges statutaires'!M25/1850</f>
        <v>37.857551934031868</v>
      </c>
      <c r="N25" s="41">
        <f>'Charges statutaires'!N25/1850</f>
        <v>38.117678674792224</v>
      </c>
      <c r="O25" s="41">
        <f>'Charges statutaires'!O25/1850</f>
        <v>41.109136193536365</v>
      </c>
      <c r="P25" s="41">
        <f>'Charges statutaires'!P25/1850</f>
        <v>42.202878094074414</v>
      </c>
      <c r="Q25" s="41">
        <f>'Charges statutaires'!Q25/1850</f>
        <v>43.841325389764663</v>
      </c>
      <c r="R25" s="41">
        <f>'Charges statutaires'!R25/1850</f>
        <v>51.003590038175226</v>
      </c>
      <c r="S25" s="41">
        <f>'Charges statutaires'!S25/1850</f>
        <v>51.865780120425427</v>
      </c>
      <c r="T25" s="41">
        <f>'Charges statutaires'!T25/1850</f>
        <v>57.397778459142678</v>
      </c>
      <c r="U25" s="41">
        <f>'Charges statutaires'!U25/1850</f>
        <v>55.117364379929924</v>
      </c>
      <c r="V25" s="41">
        <f>'Charges statutaires'!V25/1850</f>
        <v>60.649362718647168</v>
      </c>
      <c r="W25" s="41">
        <f>'Charges statutaires'!W25/1850</f>
        <v>62.893866301297962</v>
      </c>
      <c r="X25" s="41">
        <f>'Charges statutaires'!X25/1850</f>
        <v>63.86153777692649</v>
      </c>
      <c r="Y25" s="41">
        <f>'Charges statutaires'!Y25/1850</f>
        <v>66.832562340183912</v>
      </c>
      <c r="Z25" s="41">
        <f>'Charges statutaires'!Z25/1850</f>
        <v>73.372577812021618</v>
      </c>
      <c r="AA25" s="41">
        <f>'Charges statutaires'!AA25/1850</f>
        <v>81.82669688673333</v>
      </c>
      <c r="AB25" s="41">
        <f>'Charges statutaires'!AB25/1850</f>
        <v>84.88945514511984</v>
      </c>
      <c r="AC25" s="41">
        <f>'Charges statutaires'!AC25/1850</f>
        <v>85.857139627085417</v>
      </c>
      <c r="AD25" s="41">
        <f>'Charges statutaires'!AD25/1850</f>
        <v>96.925532446438751</v>
      </c>
      <c r="AE25" s="41">
        <f>'Charges statutaires'!AE25/1850</f>
        <v>93.108848855306476</v>
      </c>
      <c r="AF25" s="41">
        <f>'Charges statutaires'!AF25/1850</f>
        <v>104.17724167465981</v>
      </c>
      <c r="AG25" s="3"/>
      <c r="AH25" s="3"/>
      <c r="AI25" s="3"/>
      <c r="AJ25" s="3"/>
    </row>
    <row r="26" spans="1:36" ht="19.5" customHeight="1">
      <c r="A26" s="51">
        <v>24</v>
      </c>
      <c r="B26" s="41">
        <f>'Charges statutaires'!B26/1850</f>
        <v>22.39811842216697</v>
      </c>
      <c r="C26" s="41">
        <f>'Charges statutaires'!C26/1850</f>
        <v>25.45411064307411</v>
      </c>
      <c r="D26" s="41">
        <f>'Charges statutaires'!D26/1850</f>
        <v>27.405061198776814</v>
      </c>
      <c r="E26" s="41">
        <f>'Charges statutaires'!E26/1850</f>
        <v>29.752262818679771</v>
      </c>
      <c r="F26" s="41">
        <f>'Charges statutaires'!F26/1850</f>
        <v>28.170315051082682</v>
      </c>
      <c r="G26" s="41">
        <f>'Charges statutaires'!G26/1850</f>
        <v>32.347625349268128</v>
      </c>
      <c r="H26" s="41">
        <f>'Charges statutaires'!H26/1850</f>
        <v>35.59920960877264</v>
      </c>
      <c r="I26" s="41">
        <f>'Charges statutaires'!I26/1850</f>
        <v>38.748433995787941</v>
      </c>
      <c r="J26" s="41">
        <f>'Charges statutaires'!J26/1850</f>
        <v>33.616731692089779</v>
      </c>
      <c r="K26" s="41">
        <f>'Charges statutaires'!K26/1850</f>
        <v>37.914090481136128</v>
      </c>
      <c r="L26" s="41">
        <f>'Charges statutaires'!L26/1850</f>
        <v>35.191747082045609</v>
      </c>
      <c r="M26" s="41">
        <f>'Charges statutaires'!M26/1850</f>
        <v>38.183204600789757</v>
      </c>
      <c r="N26" s="41">
        <f>'Charges statutaires'!N26/1850</f>
        <v>38.44333134155012</v>
      </c>
      <c r="O26" s="41">
        <f>'Charges statutaires'!O26/1850</f>
        <v>41.434788860294269</v>
      </c>
      <c r="P26" s="41">
        <f>'Charges statutaires'!P26/1850</f>
        <v>42.528530760832311</v>
      </c>
      <c r="Q26" s="41">
        <f>'Charges statutaires'!Q26/1850</f>
        <v>44.166978056522552</v>
      </c>
      <c r="R26" s="41">
        <f>'Charges statutaires'!R26/1850</f>
        <v>51.329242704933122</v>
      </c>
      <c r="S26" s="41">
        <f>'Charges statutaires'!S26/1850</f>
        <v>52.191432787183324</v>
      </c>
      <c r="T26" s="41">
        <f>'Charges statutaires'!T26/1850</f>
        <v>57.723431125900575</v>
      </c>
      <c r="U26" s="41">
        <f>'Charges statutaires'!U26/1850</f>
        <v>55.443017046687821</v>
      </c>
      <c r="V26" s="41">
        <f>'Charges statutaires'!V26/1850</f>
        <v>60.975015385405065</v>
      </c>
      <c r="W26" s="41">
        <f>'Charges statutaires'!W26/1850</f>
        <v>63.219518968055851</v>
      </c>
      <c r="X26" s="41">
        <f>'Charges statutaires'!X26/1850</f>
        <v>64.187190443684386</v>
      </c>
      <c r="Y26" s="41">
        <f>'Charges statutaires'!Y26/1850</f>
        <v>67.158215006941802</v>
      </c>
      <c r="Z26" s="41">
        <f>'Charges statutaires'!Z26/1850</f>
        <v>73.698230478779507</v>
      </c>
      <c r="AA26" s="41">
        <f>'Charges statutaires'!AA26/1850</f>
        <v>82.15234955349122</v>
      </c>
      <c r="AB26" s="41">
        <f>'Charges statutaires'!AB26/1850</f>
        <v>85.215107811877729</v>
      </c>
      <c r="AC26" s="41">
        <f>'Charges statutaires'!AC26/1850</f>
        <v>86.182792293843306</v>
      </c>
      <c r="AD26" s="41">
        <f>'Charges statutaires'!AD26/1850</f>
        <v>97.251185113196641</v>
      </c>
      <c r="AE26" s="41">
        <f>'Charges statutaires'!AE26/1850</f>
        <v>93.43450152206438</v>
      </c>
      <c r="AF26" s="41">
        <f>'Charges statutaires'!AF26/1850</f>
        <v>104.5028943414177</v>
      </c>
      <c r="AG26" s="3"/>
      <c r="AH26" s="3"/>
      <c r="AI26" s="3"/>
      <c r="AJ26" s="3"/>
    </row>
    <row r="27" spans="1:36" ht="19.5" customHeight="1">
      <c r="A27" s="51">
        <v>25</v>
      </c>
      <c r="B27" s="41">
        <f>'Charges statutaires'!B27/1850</f>
        <v>22.745101481667213</v>
      </c>
      <c r="C27" s="41">
        <f>'Charges statutaires'!C27/1850</f>
        <v>25.801093702574352</v>
      </c>
      <c r="D27" s="41">
        <f>'Charges statutaires'!D27/1850</f>
        <v>27.75204425827706</v>
      </c>
      <c r="E27" s="41">
        <f>'Charges statutaires'!E27/1850</f>
        <v>30.099245878180014</v>
      </c>
      <c r="F27" s="41">
        <f>'Charges statutaires'!F27/1850</f>
        <v>28.981390228773485</v>
      </c>
      <c r="G27" s="41">
        <f>'Charges statutaires'!G27/1850</f>
        <v>33.158700526958931</v>
      </c>
      <c r="H27" s="41">
        <f>'Charges statutaires'!H27/1850</f>
        <v>36.410284786463443</v>
      </c>
      <c r="I27" s="41">
        <f>'Charges statutaires'!I27/1850</f>
        <v>39.559509173478737</v>
      </c>
      <c r="J27" s="41">
        <f>'Charges statutaires'!J27/1850</f>
        <v>34.381894500036381</v>
      </c>
      <c r="K27" s="41">
        <f>'Charges statutaires'!K27/1850</f>
        <v>38.679253289082723</v>
      </c>
      <c r="L27" s="41">
        <f>'Charges statutaires'!L27/1850</f>
        <v>35.956909889992211</v>
      </c>
      <c r="M27" s="41">
        <f>'Charges statutaires'!M27/1850</f>
        <v>38.94836740873636</v>
      </c>
      <c r="N27" s="41">
        <f>'Charges statutaires'!N27/1850</f>
        <v>39.208494149496723</v>
      </c>
      <c r="O27" s="41">
        <f>'Charges statutaires'!O27/1850</f>
        <v>42.199951668240857</v>
      </c>
      <c r="P27" s="41">
        <f>'Charges statutaires'!P27/1850</f>
        <v>43.293693568778913</v>
      </c>
      <c r="Q27" s="41">
        <f>'Charges statutaires'!Q27/1850</f>
        <v>44.166978056522552</v>
      </c>
      <c r="R27" s="41">
        <f>'Charges statutaires'!R27/1850</f>
        <v>51.329242704933122</v>
      </c>
      <c r="S27" s="41">
        <f>'Charges statutaires'!S27/1850</f>
        <v>52.191432787183324</v>
      </c>
      <c r="T27" s="41">
        <f>'Charges statutaires'!T27/1850</f>
        <v>57.723431125900575</v>
      </c>
      <c r="U27" s="41">
        <f>'Charges statutaires'!U27/1850</f>
        <v>55.443017046687821</v>
      </c>
      <c r="V27" s="41">
        <f>'Charges statutaires'!V27/1850</f>
        <v>60.975015385405065</v>
      </c>
      <c r="W27" s="41">
        <f>'Charges statutaires'!W27/1850</f>
        <v>63.219518968055851</v>
      </c>
      <c r="X27" s="41">
        <f>'Charges statutaires'!X27/1850</f>
        <v>64.187190443684386</v>
      </c>
      <c r="Y27" s="41">
        <f>'Charges statutaires'!Y27/1850</f>
        <v>67.158215006941802</v>
      </c>
      <c r="Z27" s="41">
        <f>'Charges statutaires'!Z27/1850</f>
        <v>73.698230478779507</v>
      </c>
      <c r="AA27" s="41">
        <f>'Charges statutaires'!AA27/1850</f>
        <v>82.15234955349122</v>
      </c>
      <c r="AB27" s="41">
        <f>'Charges statutaires'!AB27/1850</f>
        <v>85.215107811877729</v>
      </c>
      <c r="AC27" s="41">
        <f>'Charges statutaires'!AC27/1850</f>
        <v>86.182792293843306</v>
      </c>
      <c r="AD27" s="41">
        <f>'Charges statutaires'!AD27/1850</f>
        <v>97.251185113196641</v>
      </c>
      <c r="AE27" s="41">
        <f>'Charges statutaires'!AE27/1850</f>
        <v>93.43450152206438</v>
      </c>
      <c r="AF27" s="41">
        <f>'Charges statutaires'!AF27/1850</f>
        <v>104.5028943414177</v>
      </c>
      <c r="AG27" s="3"/>
      <c r="AH27" s="3"/>
      <c r="AI27" s="3"/>
      <c r="AJ27" s="3"/>
    </row>
    <row r="28" spans="1:36" ht="19.5" customHeight="1">
      <c r="A28" s="51">
        <v>26</v>
      </c>
      <c r="B28" s="41">
        <f>'Charges statutaires'!B28/1850</f>
        <v>22.745101481667213</v>
      </c>
      <c r="C28" s="41">
        <f>'Charges statutaires'!C28/1850</f>
        <v>25.801093702574352</v>
      </c>
      <c r="D28" s="41">
        <f>'Charges statutaires'!D28/1850</f>
        <v>27.75204425827706</v>
      </c>
      <c r="E28" s="41">
        <f>'Charges statutaires'!E28/1850</f>
        <v>30.099245878180014</v>
      </c>
      <c r="F28" s="41">
        <f>'Charges statutaires'!F28/1850</f>
        <v>28.981390228773485</v>
      </c>
      <c r="G28" s="41">
        <f>'Charges statutaires'!G28/1850</f>
        <v>33.158700526958931</v>
      </c>
      <c r="H28" s="41">
        <f>'Charges statutaires'!H28/1850</f>
        <v>36.410284786463443</v>
      </c>
      <c r="I28" s="41">
        <f>'Charges statutaires'!I28/1850</f>
        <v>39.559509173478737</v>
      </c>
      <c r="J28" s="41">
        <f>'Charges statutaires'!J28/1850</f>
        <v>34.381894500036381</v>
      </c>
      <c r="K28" s="41">
        <f>'Charges statutaires'!K28/1850</f>
        <v>38.679253289082723</v>
      </c>
      <c r="L28" s="41">
        <f>'Charges statutaires'!L28/1850</f>
        <v>35.956909889992211</v>
      </c>
      <c r="M28" s="41">
        <f>'Charges statutaires'!M28/1850</f>
        <v>38.94836740873636</v>
      </c>
      <c r="N28" s="41">
        <f>'Charges statutaires'!N28/1850</f>
        <v>39.208494149496723</v>
      </c>
      <c r="O28" s="41">
        <f>'Charges statutaires'!O28/1850</f>
        <v>42.199951668240857</v>
      </c>
      <c r="P28" s="41">
        <f>'Charges statutaires'!P28/1850</f>
        <v>43.293693568778913</v>
      </c>
      <c r="Q28" s="41">
        <f>'Charges statutaires'!Q28/1850</f>
        <v>44.166978056522552</v>
      </c>
      <c r="R28" s="41">
        <f>'Charges statutaires'!R28/1850</f>
        <v>51.329242704933122</v>
      </c>
      <c r="S28" s="41">
        <f>'Charges statutaires'!S28/1850</f>
        <v>52.191432787183324</v>
      </c>
      <c r="T28" s="41">
        <f>'Charges statutaires'!T28/1850</f>
        <v>57.723431125900575</v>
      </c>
      <c r="U28" s="41">
        <f>'Charges statutaires'!U28/1850</f>
        <v>55.443017046687821</v>
      </c>
      <c r="V28" s="41">
        <f>'Charges statutaires'!V28/1850</f>
        <v>60.975015385405065</v>
      </c>
      <c r="W28" s="41">
        <f>'Charges statutaires'!W28/1850</f>
        <v>63.219518968055851</v>
      </c>
      <c r="X28" s="41">
        <f>'Charges statutaires'!X28/1850</f>
        <v>64.187190443684386</v>
      </c>
      <c r="Y28" s="41">
        <f>'Charges statutaires'!Y28/1850</f>
        <v>67.158215006941802</v>
      </c>
      <c r="Z28" s="41">
        <f>'Charges statutaires'!Z28/1850</f>
        <v>73.698230478779507</v>
      </c>
      <c r="AA28" s="41">
        <f>'Charges statutaires'!AA28/1850</f>
        <v>82.15234955349122</v>
      </c>
      <c r="AB28" s="41">
        <f>'Charges statutaires'!AB28/1850</f>
        <v>85.215107811877729</v>
      </c>
      <c r="AC28" s="41">
        <f>'Charges statutaires'!AC28/1850</f>
        <v>86.182792293843306</v>
      </c>
      <c r="AD28" s="41">
        <f>'Charges statutaires'!AD28/1850</f>
        <v>97.251185113196641</v>
      </c>
      <c r="AE28" s="41">
        <f>'Charges statutaires'!AE28/1850</f>
        <v>93.43450152206438</v>
      </c>
      <c r="AF28" s="41">
        <f>'Charges statutaires'!AF28/1850</f>
        <v>104.5028943414177</v>
      </c>
      <c r="AG28" s="3"/>
      <c r="AH28" s="3"/>
      <c r="AI28" s="3"/>
      <c r="AJ28" s="3"/>
    </row>
    <row r="29" spans="1:36" ht="19.5" customHeight="1">
      <c r="A29" s="51">
        <v>27</v>
      </c>
      <c r="B29" s="41">
        <f>'Charges statutaires'!B29/1850</f>
        <v>23.290522225356497</v>
      </c>
      <c r="C29" s="41">
        <f>'Charges statutaires'!C29/1850</f>
        <v>26.346514446263637</v>
      </c>
      <c r="D29" s="41">
        <f>'Charges statutaires'!D29/1850</f>
        <v>28.297465001966344</v>
      </c>
      <c r="E29" s="41">
        <f>'Charges statutaires'!E29/1850</f>
        <v>30.644666621869298</v>
      </c>
      <c r="F29" s="41">
        <f>'Charges statutaires'!F29/1850</f>
        <v>29.792465406464284</v>
      </c>
      <c r="G29" s="41">
        <f>'Charges statutaires'!G29/1850</f>
        <v>33.969775704649734</v>
      </c>
      <c r="H29" s="41">
        <f>'Charges statutaires'!H29/1850</f>
        <v>37.221359964154246</v>
      </c>
      <c r="I29" s="41">
        <f>'Charges statutaires'!I29/1850</f>
        <v>40.370584351169541</v>
      </c>
      <c r="J29" s="41">
        <f>'Charges statutaires'!J29/1850</f>
        <v>35.147057307982976</v>
      </c>
      <c r="K29" s="41">
        <f>'Charges statutaires'!K29/1850</f>
        <v>39.444416097029318</v>
      </c>
      <c r="L29" s="41">
        <f>'Charges statutaires'!L29/1850</f>
        <v>36.722072697938813</v>
      </c>
      <c r="M29" s="41">
        <f>'Charges statutaires'!M29/1850</f>
        <v>39.713530216682962</v>
      </c>
      <c r="N29" s="41">
        <f>'Charges statutaires'!N29/1850</f>
        <v>39.973656957443318</v>
      </c>
      <c r="O29" s="41">
        <f>'Charges statutaires'!O29/1850</f>
        <v>42.965114476187459</v>
      </c>
      <c r="P29" s="41">
        <f>'Charges statutaires'!P29/1850</f>
        <v>44.058856376725515</v>
      </c>
      <c r="Q29" s="41">
        <f>'Charges statutaires'!Q29/1850</f>
        <v>44.166978056522552</v>
      </c>
      <c r="R29" s="41">
        <f>'Charges statutaires'!R29/1850</f>
        <v>51.329242704933122</v>
      </c>
      <c r="S29" s="41">
        <f>'Charges statutaires'!S29/1850</f>
        <v>52.191432787183324</v>
      </c>
      <c r="T29" s="41">
        <f>'Charges statutaires'!T29/1850</f>
        <v>57.723431125900575</v>
      </c>
      <c r="U29" s="41">
        <f>'Charges statutaires'!U29/1850</f>
        <v>55.443017046687821</v>
      </c>
      <c r="V29" s="41">
        <f>'Charges statutaires'!V29/1850</f>
        <v>60.975015385405065</v>
      </c>
      <c r="W29" s="41">
        <f>'Charges statutaires'!W29/1850</f>
        <v>63.219518968055851</v>
      </c>
      <c r="X29" s="41">
        <f>'Charges statutaires'!X29/1850</f>
        <v>64.187190443684386</v>
      </c>
      <c r="Y29" s="41">
        <f>'Charges statutaires'!Y29/1850</f>
        <v>67.158215006941802</v>
      </c>
      <c r="Z29" s="41">
        <f>'Charges statutaires'!Z29/1850</f>
        <v>73.698230478779507</v>
      </c>
      <c r="AA29" s="41">
        <f>'Charges statutaires'!AA29/1850</f>
        <v>82.15234955349122</v>
      </c>
      <c r="AB29" s="41">
        <f>'Charges statutaires'!AB29/1850</f>
        <v>85.215107811877729</v>
      </c>
      <c r="AC29" s="41">
        <f>'Charges statutaires'!AC29/1850</f>
        <v>86.182792293843306</v>
      </c>
      <c r="AD29" s="41">
        <f>'Charges statutaires'!AD29/1850</f>
        <v>97.251185113196641</v>
      </c>
      <c r="AE29" s="41">
        <f>'Charges statutaires'!AE29/1850</f>
        <v>93.43450152206438</v>
      </c>
      <c r="AF29" s="41">
        <f>'Charges statutaires'!AF29/1850</f>
        <v>104.5028943414177</v>
      </c>
      <c r="AG29" s="3"/>
      <c r="AH29" s="3"/>
      <c r="AI29" s="3"/>
      <c r="AJ29" s="3"/>
    </row>
    <row r="30" spans="1:36" ht="19.5" customHeight="1">
      <c r="A30" s="51">
        <v>28</v>
      </c>
      <c r="B30" s="41">
        <f>'Charges statutaires'!B30/1850</f>
        <v>23.290522225356497</v>
      </c>
      <c r="C30" s="41">
        <f>'Charges statutaires'!C30/1850</f>
        <v>26.346514446263637</v>
      </c>
      <c r="D30" s="41">
        <f>'Charges statutaires'!D30/1850</f>
        <v>28.297465001966344</v>
      </c>
      <c r="E30" s="41">
        <f>'Charges statutaires'!E30/1850</f>
        <v>30.644666621869298</v>
      </c>
      <c r="F30" s="41">
        <f>'Charges statutaires'!F30/1850</f>
        <v>29.792465406464284</v>
      </c>
      <c r="G30" s="41">
        <f>'Charges statutaires'!G30/1850</f>
        <v>33.969775704649734</v>
      </c>
      <c r="H30" s="41">
        <f>'Charges statutaires'!H30/1850</f>
        <v>37.221359964154246</v>
      </c>
      <c r="I30" s="41">
        <f>'Charges statutaires'!I30/1850</f>
        <v>40.370584351169541</v>
      </c>
      <c r="J30" s="41">
        <f>'Charges statutaires'!J30/1850</f>
        <v>35.147057307982976</v>
      </c>
      <c r="K30" s="41">
        <f>'Charges statutaires'!K30/1850</f>
        <v>39.444416097029318</v>
      </c>
      <c r="L30" s="41">
        <f>'Charges statutaires'!L30/1850</f>
        <v>36.722072697938813</v>
      </c>
      <c r="M30" s="41">
        <f>'Charges statutaires'!M30/1850</f>
        <v>39.713530216682962</v>
      </c>
      <c r="N30" s="41">
        <f>'Charges statutaires'!N30/1850</f>
        <v>39.973656957443318</v>
      </c>
      <c r="O30" s="41">
        <f>'Charges statutaires'!O30/1850</f>
        <v>42.965114476187459</v>
      </c>
      <c r="P30" s="41">
        <f>'Charges statutaires'!P30/1850</f>
        <v>44.058856376725515</v>
      </c>
      <c r="Q30" s="41">
        <f>'Charges statutaires'!Q30/1850</f>
        <v>44.166978056522552</v>
      </c>
      <c r="R30" s="41">
        <f>'Charges statutaires'!R30/1850</f>
        <v>51.329242704933122</v>
      </c>
      <c r="S30" s="41">
        <f>'Charges statutaires'!S30/1850</f>
        <v>52.191432787183324</v>
      </c>
      <c r="T30" s="41">
        <f>'Charges statutaires'!T30/1850</f>
        <v>57.723431125900575</v>
      </c>
      <c r="U30" s="41">
        <f>'Charges statutaires'!U30/1850</f>
        <v>55.443017046687821</v>
      </c>
      <c r="V30" s="41">
        <f>'Charges statutaires'!V30/1850</f>
        <v>60.975015385405065</v>
      </c>
      <c r="W30" s="41">
        <f>'Charges statutaires'!W30/1850</f>
        <v>63.219518968055851</v>
      </c>
      <c r="X30" s="41">
        <f>'Charges statutaires'!X30/1850</f>
        <v>64.187190443684386</v>
      </c>
      <c r="Y30" s="41">
        <f>'Charges statutaires'!Y30/1850</f>
        <v>67.158215006941802</v>
      </c>
      <c r="Z30" s="41">
        <f>'Charges statutaires'!Z30/1850</f>
        <v>73.698230478779507</v>
      </c>
      <c r="AA30" s="41">
        <f>'Charges statutaires'!AA30/1850</f>
        <v>82.15234955349122</v>
      </c>
      <c r="AB30" s="41">
        <f>'Charges statutaires'!AB30/1850</f>
        <v>85.215107811877729</v>
      </c>
      <c r="AC30" s="41">
        <f>'Charges statutaires'!AC30/1850</f>
        <v>86.182792293843306</v>
      </c>
      <c r="AD30" s="41">
        <f>'Charges statutaires'!AD30/1850</f>
        <v>97.251185113196641</v>
      </c>
      <c r="AE30" s="41">
        <f>'Charges statutaires'!AE30/1850</f>
        <v>93.43450152206438</v>
      </c>
      <c r="AF30" s="41">
        <f>'Charges statutaires'!AF30/1850</f>
        <v>104.5028943414177</v>
      </c>
      <c r="AG30" s="3"/>
      <c r="AH30" s="3"/>
      <c r="AI30" s="3"/>
      <c r="AJ30" s="3"/>
    </row>
    <row r="31" spans="1:36" ht="19.5" customHeight="1">
      <c r="A31" s="51">
        <v>29</v>
      </c>
      <c r="B31" s="41">
        <f>'Charges statutaires'!B31/1850</f>
        <v>23.835942969045782</v>
      </c>
      <c r="C31" s="41">
        <f>'Charges statutaires'!C31/1850</f>
        <v>26.891935189952921</v>
      </c>
      <c r="D31" s="41">
        <f>'Charges statutaires'!D31/1850</f>
        <v>28.842885745655622</v>
      </c>
      <c r="E31" s="41">
        <f>'Charges statutaires'!E31/1850</f>
        <v>31.190087365558583</v>
      </c>
      <c r="F31" s="41">
        <f>'Charges statutaires'!F31/1850</f>
        <v>30.603540584155091</v>
      </c>
      <c r="G31" s="41">
        <f>'Charges statutaires'!G31/1850</f>
        <v>34.780850882340538</v>
      </c>
      <c r="H31" s="41">
        <f>'Charges statutaires'!H31/1850</f>
        <v>38.032435141845042</v>
      </c>
      <c r="I31" s="41">
        <f>'Charges statutaires'!I31/1850</f>
        <v>41.181659528860344</v>
      </c>
      <c r="J31" s="41">
        <f>'Charges statutaires'!J31/1850</f>
        <v>35.912220115929578</v>
      </c>
      <c r="K31" s="41">
        <f>'Charges statutaires'!K31/1850</f>
        <v>40.209578904975928</v>
      </c>
      <c r="L31" s="41">
        <f>'Charges statutaires'!L31/1850</f>
        <v>37.487235505885415</v>
      </c>
      <c r="M31" s="41">
        <f>'Charges statutaires'!M31/1850</f>
        <v>40.478693024629557</v>
      </c>
      <c r="N31" s="41">
        <f>'Charges statutaires'!N31/1850</f>
        <v>40.738819765389913</v>
      </c>
      <c r="O31" s="41">
        <f>'Charges statutaires'!O31/1850</f>
        <v>43.730277284134061</v>
      </c>
      <c r="P31" s="41">
        <f>'Charges statutaires'!P31/1850</f>
        <v>44.82401918467211</v>
      </c>
      <c r="Q31" s="41">
        <f>'Charges statutaires'!Q31/1850</f>
        <v>44.166978056522552</v>
      </c>
      <c r="R31" s="41">
        <f>'Charges statutaires'!R31/1850</f>
        <v>51.329242704933122</v>
      </c>
      <c r="S31" s="41">
        <f>'Charges statutaires'!S31/1850</f>
        <v>52.191432787183324</v>
      </c>
      <c r="T31" s="41">
        <f>'Charges statutaires'!T31/1850</f>
        <v>57.723431125900575</v>
      </c>
      <c r="U31" s="41">
        <f>'Charges statutaires'!U31/1850</f>
        <v>55.443017046687821</v>
      </c>
      <c r="V31" s="41">
        <f>'Charges statutaires'!V31/1850</f>
        <v>60.975015385405065</v>
      </c>
      <c r="W31" s="41">
        <f>'Charges statutaires'!W31/1850</f>
        <v>63.219518968055851</v>
      </c>
      <c r="X31" s="41">
        <f>'Charges statutaires'!X31/1850</f>
        <v>64.187190443684386</v>
      </c>
      <c r="Y31" s="41">
        <f>'Charges statutaires'!Y31/1850</f>
        <v>67.158215006941802</v>
      </c>
      <c r="Z31" s="41">
        <f>'Charges statutaires'!Z31/1850</f>
        <v>73.698230478779507</v>
      </c>
      <c r="AA31" s="41">
        <f>'Charges statutaires'!AA31/1850</f>
        <v>82.15234955349122</v>
      </c>
      <c r="AB31" s="41">
        <f>'Charges statutaires'!AB31/1850</f>
        <v>85.215107811877729</v>
      </c>
      <c r="AC31" s="41">
        <f>'Charges statutaires'!AC31/1850</f>
        <v>86.182792293843306</v>
      </c>
      <c r="AD31" s="41">
        <f>'Charges statutaires'!AD31/1850</f>
        <v>97.251185113196641</v>
      </c>
      <c r="AE31" s="41">
        <f>'Charges statutaires'!AE31/1850</f>
        <v>93.43450152206438</v>
      </c>
      <c r="AF31" s="41">
        <f>'Charges statutaires'!AF31/1850</f>
        <v>104.5028943414177</v>
      </c>
      <c r="AG31" s="3"/>
      <c r="AH31" s="3"/>
      <c r="AI31" s="3"/>
      <c r="AJ31" s="3"/>
    </row>
    <row r="32" spans="1:36" ht="19.5" customHeight="1">
      <c r="A32" s="51">
        <v>30</v>
      </c>
      <c r="B32" s="41">
        <f>'Charges statutaires'!B32/1850</f>
        <v>24.161595635803678</v>
      </c>
      <c r="C32" s="41">
        <f>'Charges statutaires'!C32/1850</f>
        <v>27.217587856710818</v>
      </c>
      <c r="D32" s="41">
        <f>'Charges statutaires'!D32/1850</f>
        <v>29.168538412413518</v>
      </c>
      <c r="E32" s="41">
        <f>'Charges statutaires'!E32/1850</f>
        <v>31.515740032316479</v>
      </c>
      <c r="F32" s="41">
        <f>'Charges statutaires'!F32/1850</f>
        <v>30.929193250912984</v>
      </c>
      <c r="G32" s="41">
        <f>'Charges statutaires'!G32/1850</f>
        <v>35.106503549098434</v>
      </c>
      <c r="H32" s="41">
        <f>'Charges statutaires'!H32/1850</f>
        <v>38.358087808602946</v>
      </c>
      <c r="I32" s="41">
        <f>'Charges statutaires'!I32/1850</f>
        <v>41.50731219561824</v>
      </c>
      <c r="J32" s="41">
        <f>'Charges statutaires'!J32/1850</f>
        <v>36.237872782687475</v>
      </c>
      <c r="K32" s="41">
        <f>'Charges statutaires'!K32/1850</f>
        <v>40.535231571733817</v>
      </c>
      <c r="L32" s="41">
        <f>'Charges statutaires'!L32/1850</f>
        <v>37.812888172643305</v>
      </c>
      <c r="M32" s="41">
        <f>'Charges statutaires'!M32/1850</f>
        <v>40.804345691387454</v>
      </c>
      <c r="N32" s="41">
        <f>'Charges statutaires'!N32/1850</f>
        <v>41.064472432147817</v>
      </c>
      <c r="O32" s="41">
        <f>'Charges statutaires'!O32/1850</f>
        <v>44.055929950891958</v>
      </c>
      <c r="P32" s="41">
        <f>'Charges statutaires'!P32/1850</f>
        <v>45.149671851430007</v>
      </c>
      <c r="Q32" s="41">
        <f>'Charges statutaires'!Q32/1850</f>
        <v>44.492630723280442</v>
      </c>
      <c r="R32" s="41">
        <f>'Charges statutaires'!R32/1850</f>
        <v>51.654895371691005</v>
      </c>
      <c r="S32" s="41">
        <f>'Charges statutaires'!S32/1850</f>
        <v>52.517085453941213</v>
      </c>
      <c r="T32" s="41">
        <f>'Charges statutaires'!T32/1850</f>
        <v>58.049083792658458</v>
      </c>
      <c r="U32" s="41">
        <f>'Charges statutaires'!U32/1850</f>
        <v>55.768669713445703</v>
      </c>
      <c r="V32" s="41">
        <f>'Charges statutaires'!V32/1850</f>
        <v>61.300668052162955</v>
      </c>
      <c r="W32" s="41">
        <f>'Charges statutaires'!W32/1850</f>
        <v>63.545171634813748</v>
      </c>
      <c r="X32" s="41">
        <f>'Charges statutaires'!X32/1850</f>
        <v>64.512843110442276</v>
      </c>
      <c r="Y32" s="41">
        <f>'Charges statutaires'!Y32/1850</f>
        <v>67.483867673699692</v>
      </c>
      <c r="Z32" s="41">
        <f>'Charges statutaires'!Z32/1850</f>
        <v>74.023883145537397</v>
      </c>
      <c r="AA32" s="41">
        <f>'Charges statutaires'!AA32/1850</f>
        <v>82.47800222024911</v>
      </c>
      <c r="AB32" s="41">
        <f>'Charges statutaires'!AB32/1850</f>
        <v>85.540760478635633</v>
      </c>
      <c r="AC32" s="41">
        <f>'Charges statutaires'!AC32/1850</f>
        <v>86.508444960601224</v>
      </c>
      <c r="AD32" s="41">
        <f>'Charges statutaires'!AD32/1850</f>
        <v>97.576837779954545</v>
      </c>
      <c r="AE32" s="41">
        <f>'Charges statutaires'!AE32/1850</f>
        <v>93.760154188822284</v>
      </c>
      <c r="AF32" s="41">
        <f>'Charges statutaires'!AF32/1850</f>
        <v>104.82854700817562</v>
      </c>
      <c r="AG32" s="3"/>
      <c r="AH32" s="3"/>
      <c r="AI32" s="3"/>
      <c r="AJ32" s="3"/>
    </row>
    <row r="38" spans="2:25">
      <c r="B38" s="85" t="s">
        <v>73</v>
      </c>
      <c r="C38" s="84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</row>
    <row r="39" spans="2:25">
      <c r="B39" s="86" t="s">
        <v>72</v>
      </c>
    </row>
  </sheetData>
  <hyperlinks>
    <hyperlink ref="B39" r:id="rId1" xr:uid="{DEF5546F-7193-4535-813D-AF75712A6DBD}"/>
  </hyperlinks>
  <printOptions horizontalCentered="1" verticalCentered="1"/>
  <pageMargins left="0.19685039370078741" right="0.19685039370078741" top="0.98425196850393704" bottom="0.98425196850393704" header="0.51181102362204722" footer="0.51181102362204722"/>
  <pageSetup paperSize="9" scale="48" orientation="landscape" r:id="rId2"/>
  <headerFooter alignWithMargins="0">
    <oddHeader>&amp;C&amp;"Times New Roman,Gras italique"&amp;12&amp;UAgents statutaires et contractuels</oddHeader>
    <oddFooter>&amp;L&amp;"Times New Roman,Gras italique"&amp;11&amp;A&amp;R&amp;"Times New Roman,Italique"&amp;8&amp;F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FF00"/>
    <pageSetUpPr fitToPage="1"/>
  </sheetPr>
  <dimension ref="A1:AJ39"/>
  <sheetViews>
    <sheetView zoomScaleNormal="100" workbookViewId="0">
      <selection activeCell="F46" sqref="F46"/>
    </sheetView>
  </sheetViews>
  <sheetFormatPr baseColWidth="10" defaultColWidth="12" defaultRowHeight="14"/>
  <cols>
    <col min="1" max="1" width="3.796875" style="11" customWidth="1"/>
    <col min="2" max="31" width="11.3984375" style="4" customWidth="1"/>
    <col min="32" max="32" width="12" style="4" customWidth="1"/>
    <col min="33" max="16384" width="12" style="4"/>
  </cols>
  <sheetData>
    <row r="1" spans="1:36" s="10" customFormat="1" ht="34">
      <c r="A1" s="46"/>
      <c r="B1" s="46" t="s">
        <v>0</v>
      </c>
      <c r="C1" s="46" t="s">
        <v>1</v>
      </c>
      <c r="D1" s="46" t="s">
        <v>35</v>
      </c>
      <c r="E1" s="46" t="s">
        <v>2</v>
      </c>
      <c r="F1" s="46" t="s">
        <v>3</v>
      </c>
      <c r="G1" s="46" t="s">
        <v>4</v>
      </c>
      <c r="H1" s="46" t="s">
        <v>36</v>
      </c>
      <c r="I1" s="46" t="s">
        <v>5</v>
      </c>
      <c r="J1" s="46" t="s">
        <v>46</v>
      </c>
      <c r="K1" s="46" t="s">
        <v>49</v>
      </c>
      <c r="L1" s="46" t="s">
        <v>47</v>
      </c>
      <c r="M1" s="46" t="s">
        <v>50</v>
      </c>
      <c r="N1" s="46" t="s">
        <v>48</v>
      </c>
      <c r="O1" s="46" t="s">
        <v>51</v>
      </c>
      <c r="P1" s="46" t="s">
        <v>6</v>
      </c>
      <c r="Q1" s="46" t="s">
        <v>40</v>
      </c>
      <c r="R1" s="47" t="s">
        <v>52</v>
      </c>
      <c r="S1" s="46" t="s">
        <v>41</v>
      </c>
      <c r="T1" s="47" t="s">
        <v>53</v>
      </c>
      <c r="U1" s="46" t="s">
        <v>42</v>
      </c>
      <c r="V1" s="47" t="s">
        <v>54</v>
      </c>
      <c r="W1" s="46" t="s">
        <v>43</v>
      </c>
      <c r="X1" s="46" t="s">
        <v>44</v>
      </c>
      <c r="Y1" s="46" t="s">
        <v>45</v>
      </c>
      <c r="Z1" s="46" t="s">
        <v>7</v>
      </c>
      <c r="AA1" s="46" t="s">
        <v>37</v>
      </c>
      <c r="AB1" s="46" t="s">
        <v>31</v>
      </c>
      <c r="AC1" s="46" t="s">
        <v>8</v>
      </c>
      <c r="AD1" s="46" t="s">
        <v>38</v>
      </c>
      <c r="AE1" s="46" t="s">
        <v>9</v>
      </c>
      <c r="AF1" s="46" t="s">
        <v>39</v>
      </c>
      <c r="AG1" s="9"/>
      <c r="AH1" s="9"/>
      <c r="AI1" s="9"/>
      <c r="AJ1" s="9"/>
    </row>
    <row r="2" spans="1:36" ht="19.5" customHeight="1">
      <c r="A2" s="51">
        <v>0</v>
      </c>
      <c r="B2" s="41">
        <f>'Charges contractuels'!B2/1850</f>
        <v>21.8745238344491</v>
      </c>
      <c r="C2" s="41">
        <f>'Charges contractuels'!C2/1850</f>
        <v>25.198542310321155</v>
      </c>
      <c r="D2" s="41">
        <f>'Charges contractuels'!D2/1850</f>
        <v>26.930858615828928</v>
      </c>
      <c r="E2" s="41">
        <f>'Charges contractuels'!E2/1850</f>
        <v>29.12608929643357</v>
      </c>
      <c r="F2" s="41">
        <f>'Charges contractuels'!F2/1850</f>
        <v>22.49905177572127</v>
      </c>
      <c r="G2" s="41">
        <f>'Charges contractuels'!G2/1850</f>
        <v>26.83236490240769</v>
      </c>
      <c r="H2" s="41">
        <f>'Charges contractuels'!H2/1850</f>
        <v>30.084161746084256</v>
      </c>
      <c r="I2" s="41">
        <f>'Charges contractuels'!I2/1850</f>
        <v>33.763316764702545</v>
      </c>
      <c r="J2" s="41">
        <f>'Charges contractuels'!J2/1850</f>
        <v>28.191842539878301</v>
      </c>
      <c r="K2" s="41">
        <f>'Charges contractuels'!K2/1850</f>
        <v>33.212332416913682</v>
      </c>
      <c r="L2" s="41">
        <f>'Charges contractuels'!L2/1850</f>
        <v>30.031891092864718</v>
      </c>
      <c r="M2" s="41">
        <f>'Charges contractuels'!M2/1850</f>
        <v>33.526731279054808</v>
      </c>
      <c r="N2" s="41">
        <f>'Charges contractuels'!N2/1850</f>
        <v>33.830630425680035</v>
      </c>
      <c r="O2" s="41">
        <f>'Charges contractuels'!O2/1850</f>
        <v>37.325470611870131</v>
      </c>
      <c r="P2" s="41">
        <f>'Charges contractuels'!P2/1850</f>
        <v>38.603260158727878</v>
      </c>
      <c r="Q2" s="41">
        <f>'Charges contractuels'!Q2/1850</f>
        <v>32.716293034834656</v>
      </c>
      <c r="R2" s="41">
        <f>'Charges contractuels'!R2/1850</f>
        <v>41.083776163226958</v>
      </c>
      <c r="S2" s="41">
        <f>'Charges contractuels'!S2/1850</f>
        <v>39.394096907990708</v>
      </c>
      <c r="T2" s="41">
        <f>'Charges contractuels'!T2/1850</f>
        <v>48.553936281378952</v>
      </c>
      <c r="U2" s="41">
        <f>'Charges contractuels'!U2/1850</f>
        <v>43.192836240806024</v>
      </c>
      <c r="V2" s="41">
        <f>'Charges contractuels'!V2/1850</f>
        <v>52.352675614194254</v>
      </c>
      <c r="W2" s="41">
        <f>'Charges contractuels'!W2/1850</f>
        <v>50.375659715823865</v>
      </c>
      <c r="X2" s="41">
        <f>'Charges contractuels'!X2/1850</f>
        <v>51.50616454126969</v>
      </c>
      <c r="Y2" s="41">
        <f>'Charges contractuels'!Y2/1850</f>
        <v>54.977133449492378</v>
      </c>
      <c r="Z2" s="41">
        <f>'Charges contractuels'!Z2/1850</f>
        <v>62.617659429242472</v>
      </c>
      <c r="AA2" s="41">
        <f>'Charges contractuels'!AA2/1850</f>
        <v>72.494381694562293</v>
      </c>
      <c r="AB2" s="41">
        <f>'Charges contractuels'!AB2/1850</f>
        <v>70.786043031723253</v>
      </c>
      <c r="AC2" s="41">
        <f>'Charges contractuels'!AC2/1850</f>
        <v>71.916563052126406</v>
      </c>
      <c r="AD2" s="41">
        <f>'Charges contractuels'!AD2/1850</f>
        <v>84.84747174102975</v>
      </c>
      <c r="AE2" s="41">
        <f>'Charges contractuels'!AE2/1850</f>
        <v>80.388541902085791</v>
      </c>
      <c r="AF2" s="41">
        <f>'Charges contractuels'!AF2/1850</f>
        <v>93.319450590989135</v>
      </c>
      <c r="AG2" s="3"/>
      <c r="AH2" s="3"/>
      <c r="AI2" s="3"/>
      <c r="AJ2" s="3"/>
    </row>
    <row r="3" spans="1:36" ht="19.5" customHeight="1">
      <c r="A3" s="51">
        <v>1</v>
      </c>
      <c r="B3" s="41">
        <f>'Charges contractuels'!B3/1850</f>
        <v>22.046181267420359</v>
      </c>
      <c r="C3" s="41">
        <f>'Charges contractuels'!C3/1850</f>
        <v>25.411408467574791</v>
      </c>
      <c r="D3" s="41">
        <f>'Charges contractuels'!D3/1850</f>
        <v>27.143724773082567</v>
      </c>
      <c r="E3" s="41">
        <f>'Charges contractuels'!E3/1850</f>
        <v>29.338955453687209</v>
      </c>
      <c r="F3" s="41">
        <f>'Charges contractuels'!F3/1850</f>
        <v>22.905228180143215</v>
      </c>
      <c r="G3" s="41">
        <f>'Charges contractuels'!G3/1850</f>
        <v>27.238541306829639</v>
      </c>
      <c r="H3" s="41">
        <f>'Charges contractuels'!H3/1850</f>
        <v>30.490338150506204</v>
      </c>
      <c r="I3" s="41">
        <f>'Charges contractuels'!I3/1850</f>
        <v>34.169493169124493</v>
      </c>
      <c r="J3" s="41">
        <f>'Charges contractuels'!J3/1850</f>
        <v>28.575028973858046</v>
      </c>
      <c r="K3" s="41">
        <f>'Charges contractuels'!K3/1850</f>
        <v>33.595518850893427</v>
      </c>
      <c r="L3" s="41">
        <f>'Charges contractuels'!L3/1850</f>
        <v>30.415077526844467</v>
      </c>
      <c r="M3" s="41">
        <f>'Charges contractuels'!M3/1850</f>
        <v>33.909917713034559</v>
      </c>
      <c r="N3" s="41">
        <f>'Charges contractuels'!N3/1850</f>
        <v>34.213816859659779</v>
      </c>
      <c r="O3" s="41">
        <f>'Charges contractuels'!O3/1850</f>
        <v>37.708657045849876</v>
      </c>
      <c r="P3" s="41">
        <f>'Charges contractuels'!P3/1850</f>
        <v>38.986446592707622</v>
      </c>
      <c r="Q3" s="41">
        <f>'Charges contractuels'!Q3/1850</f>
        <v>33.663850574012109</v>
      </c>
      <c r="R3" s="41">
        <f>'Charges contractuels'!R3/1850</f>
        <v>42.03133370240441</v>
      </c>
      <c r="S3" s="41">
        <f>'Charges contractuels'!S3/1850</f>
        <v>40.34165444716816</v>
      </c>
      <c r="T3" s="41">
        <f>'Charges contractuels'!T3/1850</f>
        <v>49.501493820556398</v>
      </c>
      <c r="U3" s="41">
        <f>'Charges contractuels'!U3/1850</f>
        <v>44.140393779983469</v>
      </c>
      <c r="V3" s="41">
        <f>'Charges contractuels'!V3/1850</f>
        <v>53.300233153371714</v>
      </c>
      <c r="W3" s="41">
        <f>'Charges contractuels'!W3/1850</f>
        <v>51.323217255001317</v>
      </c>
      <c r="X3" s="41">
        <f>'Charges contractuels'!X3/1850</f>
        <v>52.45372208044715</v>
      </c>
      <c r="Y3" s="41">
        <f>'Charges contractuels'!Y3/1850</f>
        <v>55.924690988669823</v>
      </c>
      <c r="Z3" s="41">
        <f>'Charges contractuels'!Z3/1850</f>
        <v>63.565216968419925</v>
      </c>
      <c r="AA3" s="41">
        <f>'Charges contractuels'!AA3/1850</f>
        <v>73.441939233739745</v>
      </c>
      <c r="AB3" s="41">
        <f>'Charges contractuels'!AB3/1850</f>
        <v>71.733600570900705</v>
      </c>
      <c r="AC3" s="41">
        <f>'Charges contractuels'!AC3/1850</f>
        <v>72.864120591303859</v>
      </c>
      <c r="AD3" s="41">
        <f>'Charges contractuels'!AD3/1850</f>
        <v>85.795029280207189</v>
      </c>
      <c r="AE3" s="41">
        <f>'Charges contractuels'!AE3/1850</f>
        <v>81.336099441263244</v>
      </c>
      <c r="AF3" s="41">
        <f>'Charges contractuels'!AF3/1850</f>
        <v>94.267008130166573</v>
      </c>
      <c r="AG3" s="3"/>
      <c r="AH3" s="3"/>
      <c r="AI3" s="3"/>
      <c r="AJ3" s="3"/>
    </row>
    <row r="4" spans="1:36" ht="19.5" customHeight="1">
      <c r="A4" s="51">
        <v>2</v>
      </c>
      <c r="B4" s="41">
        <f>'Charges contractuels'!B4/1850</f>
        <v>22.217838700391617</v>
      </c>
      <c r="C4" s="41">
        <f>'Charges contractuels'!C4/1850</f>
        <v>25.624274624828431</v>
      </c>
      <c r="D4" s="41">
        <f>'Charges contractuels'!D4/1850</f>
        <v>27.356590930336203</v>
      </c>
      <c r="E4" s="41">
        <f>'Charges contractuels'!E4/1850</f>
        <v>29.551821610940848</v>
      </c>
      <c r="F4" s="41">
        <f>'Charges contractuels'!F4/1850</f>
        <v>23.31140458456516</v>
      </c>
      <c r="G4" s="41">
        <f>'Charges contractuels'!G4/1850</f>
        <v>27.644717711251584</v>
      </c>
      <c r="H4" s="41">
        <f>'Charges contractuels'!H4/1850</f>
        <v>30.896514554928149</v>
      </c>
      <c r="I4" s="41">
        <f>'Charges contractuels'!I4/1850</f>
        <v>34.575669573546435</v>
      </c>
      <c r="J4" s="41">
        <f>'Charges contractuels'!J4/1850</f>
        <v>28.958215407837798</v>
      </c>
      <c r="K4" s="41">
        <f>'Charges contractuels'!K4/1850</f>
        <v>33.978705284873172</v>
      </c>
      <c r="L4" s="41">
        <f>'Charges contractuels'!L4/1850</f>
        <v>30.798263960824215</v>
      </c>
      <c r="M4" s="41">
        <f>'Charges contractuels'!M4/1850</f>
        <v>34.293104147014304</v>
      </c>
      <c r="N4" s="41">
        <f>'Charges contractuels'!N4/1850</f>
        <v>34.597003293639531</v>
      </c>
      <c r="O4" s="41">
        <f>'Charges contractuels'!O4/1850</f>
        <v>38.09184347982962</v>
      </c>
      <c r="P4" s="41">
        <f>'Charges contractuels'!P4/1850</f>
        <v>39.369633026687367</v>
      </c>
      <c r="Q4" s="41">
        <f>'Charges contractuels'!Q4/1850</f>
        <v>34.611408113189562</v>
      </c>
      <c r="R4" s="41">
        <f>'Charges contractuels'!R4/1850</f>
        <v>42.978891241581856</v>
      </c>
      <c r="S4" s="41">
        <f>'Charges contractuels'!S4/1850</f>
        <v>41.289211986345606</v>
      </c>
      <c r="T4" s="41">
        <f>'Charges contractuels'!T4/1850</f>
        <v>50.449051359733858</v>
      </c>
      <c r="U4" s="41">
        <f>'Charges contractuels'!U4/1850</f>
        <v>45.087951319160922</v>
      </c>
      <c r="V4" s="41">
        <f>'Charges contractuels'!V4/1850</f>
        <v>54.24779069254916</v>
      </c>
      <c r="W4" s="41">
        <f>'Charges contractuels'!W4/1850</f>
        <v>52.27077479417877</v>
      </c>
      <c r="X4" s="41">
        <f>'Charges contractuels'!X4/1850</f>
        <v>53.401279619624596</v>
      </c>
      <c r="Y4" s="41">
        <f>'Charges contractuels'!Y4/1850</f>
        <v>56.872248527847269</v>
      </c>
      <c r="Z4" s="41">
        <f>'Charges contractuels'!Z4/1850</f>
        <v>64.512774507597371</v>
      </c>
      <c r="AA4" s="41">
        <f>'Charges contractuels'!AA4/1850</f>
        <v>74.389496772917198</v>
      </c>
      <c r="AB4" s="41">
        <f>'Charges contractuels'!AB4/1850</f>
        <v>72.681158110078144</v>
      </c>
      <c r="AC4" s="41">
        <f>'Charges contractuels'!AC4/1850</f>
        <v>73.811678130481312</v>
      </c>
      <c r="AD4" s="41">
        <f>'Charges contractuels'!AD4/1850</f>
        <v>86.742586819384641</v>
      </c>
      <c r="AE4" s="41">
        <f>'Charges contractuels'!AE4/1850</f>
        <v>82.283656980440696</v>
      </c>
      <c r="AF4" s="41">
        <f>'Charges contractuels'!AF4/1850</f>
        <v>95.214565669344026</v>
      </c>
      <c r="AG4" s="3"/>
      <c r="AH4" s="3"/>
      <c r="AI4" s="3"/>
      <c r="AJ4" s="3"/>
    </row>
    <row r="5" spans="1:36" ht="19.5" customHeight="1">
      <c r="A5" s="51">
        <v>3</v>
      </c>
      <c r="B5" s="41">
        <f>'Charges contractuels'!B5/1850</f>
        <v>22.389496133362872</v>
      </c>
      <c r="C5" s="41">
        <f>'Charges contractuels'!C5/1850</f>
        <v>25.83714078208207</v>
      </c>
      <c r="D5" s="41">
        <f>'Charges contractuels'!D5/1850</f>
        <v>27.569457087589843</v>
      </c>
      <c r="E5" s="41">
        <f>'Charges contractuels'!E5/1850</f>
        <v>29.764687768194488</v>
      </c>
      <c r="F5" s="41">
        <f>'Charges contractuels'!F5/1850</f>
        <v>23.717580988987102</v>
      </c>
      <c r="G5" s="41">
        <f>'Charges contractuels'!G5/1850</f>
        <v>28.050894115673529</v>
      </c>
      <c r="H5" s="41">
        <f>'Charges contractuels'!H5/1850</f>
        <v>31.302690959350098</v>
      </c>
      <c r="I5" s="41">
        <f>'Charges contractuels'!I5/1850</f>
        <v>34.981845977968383</v>
      </c>
      <c r="J5" s="41">
        <f>'Charges contractuels'!J5/1850</f>
        <v>29.341401841817543</v>
      </c>
      <c r="K5" s="41">
        <f>'Charges contractuels'!K5/1850</f>
        <v>34.361891718852924</v>
      </c>
      <c r="L5" s="41">
        <f>'Charges contractuels'!L5/1850</f>
        <v>31.181450394803964</v>
      </c>
      <c r="M5" s="41">
        <f>'Charges contractuels'!M5/1850</f>
        <v>34.676290580994049</v>
      </c>
      <c r="N5" s="41">
        <f>'Charges contractuels'!N5/1850</f>
        <v>34.980189727619276</v>
      </c>
      <c r="O5" s="41">
        <f>'Charges contractuels'!O5/1850</f>
        <v>38.475029913809372</v>
      </c>
      <c r="P5" s="41">
        <f>'Charges contractuels'!P5/1850</f>
        <v>39.752819460667119</v>
      </c>
      <c r="Q5" s="41">
        <f>'Charges contractuels'!Q5/1850</f>
        <v>35.558965652367007</v>
      </c>
      <c r="R5" s="41">
        <f>'Charges contractuels'!R5/1850</f>
        <v>43.926448780759308</v>
      </c>
      <c r="S5" s="41">
        <f>'Charges contractuels'!S5/1850</f>
        <v>42.236769525523052</v>
      </c>
      <c r="T5" s="41">
        <f>'Charges contractuels'!T5/1850</f>
        <v>51.396608898911303</v>
      </c>
      <c r="U5" s="41">
        <f>'Charges contractuels'!U5/1850</f>
        <v>46.035508858338368</v>
      </c>
      <c r="V5" s="41">
        <f>'Charges contractuels'!V5/1850</f>
        <v>55.195348231726605</v>
      </c>
      <c r="W5" s="41">
        <f>'Charges contractuels'!W5/1850</f>
        <v>53.218332333356216</v>
      </c>
      <c r="X5" s="41">
        <f>'Charges contractuels'!X5/1850</f>
        <v>54.348837158802048</v>
      </c>
      <c r="Y5" s="41">
        <f>'Charges contractuels'!Y5/1850</f>
        <v>57.819806067024729</v>
      </c>
      <c r="Z5" s="41">
        <f>'Charges contractuels'!Z5/1850</f>
        <v>65.460332046774823</v>
      </c>
      <c r="AA5" s="41">
        <f>'Charges contractuels'!AA5/1850</f>
        <v>75.337054312094637</v>
      </c>
      <c r="AB5" s="41">
        <f>'Charges contractuels'!AB5/1850</f>
        <v>73.628715649255597</v>
      </c>
      <c r="AC5" s="41">
        <f>'Charges contractuels'!AC5/1850</f>
        <v>74.75923566965875</v>
      </c>
      <c r="AD5" s="41">
        <f>'Charges contractuels'!AD5/1850</f>
        <v>87.690144358562094</v>
      </c>
      <c r="AE5" s="41">
        <f>'Charges contractuels'!AE5/1850</f>
        <v>83.231214519618149</v>
      </c>
      <c r="AF5" s="41">
        <f>'Charges contractuels'!AF5/1850</f>
        <v>96.162123208521479</v>
      </c>
      <c r="AG5" s="3"/>
      <c r="AH5" s="3"/>
      <c r="AI5" s="3"/>
      <c r="AJ5" s="3"/>
    </row>
    <row r="6" spans="1:36" ht="19.5" customHeight="1">
      <c r="A6" s="51">
        <v>4</v>
      </c>
      <c r="B6" s="41">
        <f>'Charges contractuels'!B6/1850</f>
        <v>22.389496133362872</v>
      </c>
      <c r="C6" s="41">
        <f>'Charges contractuels'!C6/1850</f>
        <v>25.83714078208207</v>
      </c>
      <c r="D6" s="41">
        <f>'Charges contractuels'!D6/1850</f>
        <v>27.569457087589843</v>
      </c>
      <c r="E6" s="41">
        <f>'Charges contractuels'!E6/1850</f>
        <v>29.764687768194488</v>
      </c>
      <c r="F6" s="41">
        <f>'Charges contractuels'!F6/1850</f>
        <v>23.717580988987102</v>
      </c>
      <c r="G6" s="41">
        <f>'Charges contractuels'!G6/1850</f>
        <v>27.503951626534782</v>
      </c>
      <c r="H6" s="41">
        <f>'Charges contractuels'!H6/1850</f>
        <v>31.302690959350098</v>
      </c>
      <c r="I6" s="41">
        <f>'Charges contractuels'!I6/1850</f>
        <v>34.981845977968383</v>
      </c>
      <c r="J6" s="41">
        <f>'Charges contractuels'!J6/1850</f>
        <v>29.341401841817543</v>
      </c>
      <c r="K6" s="41">
        <f>'Charges contractuels'!K6/1850</f>
        <v>34.361891718852924</v>
      </c>
      <c r="L6" s="41">
        <f>'Charges contractuels'!L6/1850</f>
        <v>31.181450394803964</v>
      </c>
      <c r="M6" s="41">
        <f>'Charges contractuels'!M6/1850</f>
        <v>34.676290580994049</v>
      </c>
      <c r="N6" s="41">
        <f>'Charges contractuels'!N6/1850</f>
        <v>34.980189727619276</v>
      </c>
      <c r="O6" s="41">
        <f>'Charges contractuels'!O6/1850</f>
        <v>38.475029913809372</v>
      </c>
      <c r="P6" s="41">
        <f>'Charges contractuels'!P6/1850</f>
        <v>39.752819460667119</v>
      </c>
      <c r="Q6" s="41">
        <f>'Charges contractuels'!Q6/1850</f>
        <v>35.558965652367007</v>
      </c>
      <c r="R6" s="41">
        <f>'Charges contractuels'!R6/1850</f>
        <v>43.926448780759308</v>
      </c>
      <c r="S6" s="41">
        <f>'Charges contractuels'!S6/1850</f>
        <v>42.236769525523052</v>
      </c>
      <c r="T6" s="41">
        <f>'Charges contractuels'!T6/1850</f>
        <v>51.396608898911303</v>
      </c>
      <c r="U6" s="41">
        <f>'Charges contractuels'!U6/1850</f>
        <v>46.035508858338368</v>
      </c>
      <c r="V6" s="41">
        <f>'Charges contractuels'!V6/1850</f>
        <v>55.195348231726605</v>
      </c>
      <c r="W6" s="41">
        <f>'Charges contractuels'!W6/1850</f>
        <v>53.218332333356216</v>
      </c>
      <c r="X6" s="41">
        <f>'Charges contractuels'!X6/1850</f>
        <v>54.348837158802048</v>
      </c>
      <c r="Y6" s="41">
        <f>'Charges contractuels'!Y6/1850</f>
        <v>57.819806067024729</v>
      </c>
      <c r="Z6" s="41">
        <f>'Charges contractuels'!Z6/1850</f>
        <v>65.460332046774823</v>
      </c>
      <c r="AA6" s="41">
        <f>'Charges contractuels'!AA6/1850</f>
        <v>75.337054312094637</v>
      </c>
      <c r="AB6" s="41">
        <f>'Charges contractuels'!AB6/1850</f>
        <v>73.628715649255597</v>
      </c>
      <c r="AC6" s="41">
        <f>'Charges contractuels'!AC6/1850</f>
        <v>74.75923566965875</v>
      </c>
      <c r="AD6" s="41">
        <f>'Charges contractuels'!AD6/1850</f>
        <v>87.690144358562094</v>
      </c>
      <c r="AE6" s="41">
        <f>'Charges contractuels'!AE6/1850</f>
        <v>83.231214519618149</v>
      </c>
      <c r="AF6" s="41">
        <f>'Charges contractuels'!AF6/1850</f>
        <v>96.162123208521479</v>
      </c>
      <c r="AG6" s="3"/>
      <c r="AH6" s="3"/>
      <c r="AI6" s="3"/>
      <c r="AJ6" s="3"/>
    </row>
    <row r="7" spans="1:36" ht="19.5" customHeight="1">
      <c r="A7" s="51">
        <v>5</v>
      </c>
      <c r="B7" s="41">
        <f>'Charges contractuels'!B7/1850</f>
        <v>22.47788520015882</v>
      </c>
      <c r="C7" s="41">
        <f>'Charges contractuels'!C7/1850</f>
        <v>26.132941016449735</v>
      </c>
      <c r="D7" s="41">
        <f>'Charges contractuels'!D7/1850</f>
        <v>27.865257321957504</v>
      </c>
      <c r="E7" s="41">
        <f>'Charges contractuels'!E7/1850</f>
        <v>30.060488002562149</v>
      </c>
      <c r="F7" s="41">
        <f>'Charges contractuels'!F7/1850</f>
        <v>24.123757393409047</v>
      </c>
      <c r="G7" s="41">
        <f>'Charges contractuels'!G7/1850</f>
        <v>27.910128030956731</v>
      </c>
      <c r="H7" s="41">
        <f>'Charges contractuels'!H7/1850</f>
        <v>31.70886736377204</v>
      </c>
      <c r="I7" s="41">
        <f>'Charges contractuels'!I7/1850</f>
        <v>35.388022382390332</v>
      </c>
      <c r="J7" s="41">
        <f>'Charges contractuels'!J7/1850</f>
        <v>29.785991098372918</v>
      </c>
      <c r="K7" s="41">
        <f>'Charges contractuels'!K7/1850</f>
        <v>34.806480975408292</v>
      </c>
      <c r="L7" s="41">
        <f>'Charges contractuels'!L7/1850</f>
        <v>31.626039651359335</v>
      </c>
      <c r="M7" s="41">
        <f>'Charges contractuels'!M7/1850</f>
        <v>35.120879837549424</v>
      </c>
      <c r="N7" s="41">
        <f>'Charges contractuels'!N7/1850</f>
        <v>35.424778984174651</v>
      </c>
      <c r="O7" s="41">
        <f>'Charges contractuels'!O7/1850</f>
        <v>38.91961917036474</v>
      </c>
      <c r="P7" s="41">
        <f>'Charges contractuels'!P7/1850</f>
        <v>40.197408717222494</v>
      </c>
      <c r="Q7" s="41">
        <f>'Charges contractuels'!Q7/1850</f>
        <v>37.014156326067237</v>
      </c>
      <c r="R7" s="41">
        <f>'Charges contractuels'!R7/1850</f>
        <v>45.381639454459538</v>
      </c>
      <c r="S7" s="41">
        <f>'Charges contractuels'!S7/1850</f>
        <v>43.961655496895844</v>
      </c>
      <c r="T7" s="41">
        <f>'Charges contractuels'!T7/1850</f>
        <v>52.851799572611533</v>
      </c>
      <c r="U7" s="41">
        <f>'Charges contractuels'!U7/1850</f>
        <v>47.76039482971116</v>
      </c>
      <c r="V7" s="41">
        <f>'Charges contractuels'!V7/1850</f>
        <v>56.650538905426835</v>
      </c>
      <c r="W7" s="41">
        <f>'Charges contractuels'!W7/1850</f>
        <v>55.133443975559061</v>
      </c>
      <c r="X7" s="41">
        <f>'Charges contractuels'!X7/1850</f>
        <v>56.263948801004894</v>
      </c>
      <c r="Y7" s="41">
        <f>'Charges contractuels'!Y7/1850</f>
        <v>59.734917709227567</v>
      </c>
      <c r="Z7" s="41">
        <f>'Charges contractuels'!Z7/1850</f>
        <v>67.375443688977668</v>
      </c>
      <c r="AA7" s="41">
        <f>'Charges contractuels'!AA7/1850</f>
        <v>77.252165954297496</v>
      </c>
      <c r="AB7" s="41">
        <f>'Charges contractuels'!AB7/1850</f>
        <v>76.072475051970358</v>
      </c>
      <c r="AC7" s="41">
        <f>'Charges contractuels'!AC7/1850</f>
        <v>77.202995072373511</v>
      </c>
      <c r="AD7" s="41">
        <f>'Charges contractuels'!AD7/1850</f>
        <v>90.133903761276855</v>
      </c>
      <c r="AE7" s="41">
        <f>'Charges contractuels'!AE7/1850</f>
        <v>85.674973922332896</v>
      </c>
      <c r="AF7" s="41">
        <f>'Charges contractuels'!AF7/1850</f>
        <v>98.605882611236225</v>
      </c>
      <c r="AG7" s="3"/>
      <c r="AH7" s="3"/>
      <c r="AI7" s="3"/>
      <c r="AJ7" s="3"/>
    </row>
    <row r="8" spans="1:36" ht="19.5" customHeight="1">
      <c r="A8" s="52">
        <v>6</v>
      </c>
      <c r="B8" s="45">
        <f>'Charges contractuels'!B8/1850</f>
        <v>22.858336541818939</v>
      </c>
      <c r="C8" s="45">
        <f>'Charges contractuels'!C8/1850</f>
        <v>25.966465063928435</v>
      </c>
      <c r="D8" s="45">
        <f>'Charges contractuels'!D8/1850</f>
        <v>28.245708663617627</v>
      </c>
      <c r="E8" s="45">
        <f>'Charges contractuels'!E8/1850</f>
        <v>30.440939344222269</v>
      </c>
      <c r="F8" s="45">
        <f>'Charges contractuels'!F8/1850</f>
        <v>24.504208735069167</v>
      </c>
      <c r="G8" s="45">
        <f>'Charges contractuels'!G8/1850</f>
        <v>28.290579372616847</v>
      </c>
      <c r="H8" s="45">
        <f>'Charges contractuels'!H8/1850</f>
        <v>32.089318705432163</v>
      </c>
      <c r="I8" s="45">
        <f>'Charges contractuels'!I8/1850</f>
        <v>35.768473724050452</v>
      </c>
      <c r="J8" s="45">
        <f>'Charges contractuels'!J8/1850</f>
        <v>30.166442440033038</v>
      </c>
      <c r="K8" s="45">
        <f>'Charges contractuels'!K8/1850</f>
        <v>35.186932317068411</v>
      </c>
      <c r="L8" s="45">
        <f>'Charges contractuels'!L8/1850</f>
        <v>32.006490993019455</v>
      </c>
      <c r="M8" s="45">
        <f>'Charges contractuels'!M8/1850</f>
        <v>35.501331179209551</v>
      </c>
      <c r="N8" s="45">
        <f>'Charges contractuels'!N8/1850</f>
        <v>35.805230325834771</v>
      </c>
      <c r="O8" s="45">
        <f>'Charges contractuels'!O8/1850</f>
        <v>39.300070512024867</v>
      </c>
      <c r="P8" s="45">
        <f>'Charges contractuels'!P8/1850</f>
        <v>40.577860058882607</v>
      </c>
      <c r="Q8" s="45">
        <f>'Charges contractuels'!Q8/1850</f>
        <v>37.394607667727364</v>
      </c>
      <c r="R8" s="45">
        <f>'Charges contractuels'!R8/1850</f>
        <v>45.762090796119658</v>
      </c>
      <c r="S8" s="45">
        <f>'Charges contractuels'!S8/1850</f>
        <v>44.342106838555964</v>
      </c>
      <c r="T8" s="45">
        <f>'Charges contractuels'!T8/1850</f>
        <v>53.232250914271653</v>
      </c>
      <c r="U8" s="45">
        <f>'Charges contractuels'!U8/1850</f>
        <v>48.14084617137128</v>
      </c>
      <c r="V8" s="45">
        <f>'Charges contractuels'!V8/1850</f>
        <v>57.030990247086947</v>
      </c>
      <c r="W8" s="45">
        <f>'Charges contractuels'!W8/1850</f>
        <v>55.51389531721918</v>
      </c>
      <c r="X8" s="45">
        <f>'Charges contractuels'!X8/1850</f>
        <v>56.644400142664999</v>
      </c>
      <c r="Y8" s="45">
        <f>'Charges contractuels'!Y8/1850</f>
        <v>60.115369050887686</v>
      </c>
      <c r="Z8" s="45">
        <f>'Charges contractuels'!Z8/1850</f>
        <v>67.755895030637774</v>
      </c>
      <c r="AA8" s="45">
        <f>'Charges contractuels'!AA8/1850</f>
        <v>77.632617295957601</v>
      </c>
      <c r="AB8" s="45">
        <f>'Charges contractuels'!AB8/1850</f>
        <v>76.452926393630477</v>
      </c>
      <c r="AC8" s="45">
        <f>'Charges contractuels'!AC8/1850</f>
        <v>77.583446414033631</v>
      </c>
      <c r="AD8" s="45">
        <f>'Charges contractuels'!AD8/1850</f>
        <v>90.51435510293696</v>
      </c>
      <c r="AE8" s="45">
        <f>'Charges contractuels'!AE8/1850</f>
        <v>86.055425263993016</v>
      </c>
      <c r="AF8" s="45">
        <f>'Charges contractuels'!AF8/1850</f>
        <v>98.986333952896345</v>
      </c>
      <c r="AG8" s="3"/>
      <c r="AH8" s="3"/>
      <c r="AI8" s="3"/>
      <c r="AJ8" s="3"/>
    </row>
    <row r="9" spans="1:36" ht="19.5" customHeight="1">
      <c r="A9" s="51">
        <v>7</v>
      </c>
      <c r="B9" s="41">
        <f>'Charges contractuels'!B9/1850</f>
        <v>22.946725608614887</v>
      </c>
      <c r="C9" s="41">
        <f>'Charges contractuels'!C9/1850</f>
        <v>26.262265298296096</v>
      </c>
      <c r="D9" s="41">
        <f>'Charges contractuels'!D9/1850</f>
        <v>28.541508897985285</v>
      </c>
      <c r="E9" s="41">
        <f>'Charges contractuels'!E9/1850</f>
        <v>30.73673957858993</v>
      </c>
      <c r="F9" s="41">
        <f>'Charges contractuels'!F9/1850</f>
        <v>25.045665844611332</v>
      </c>
      <c r="G9" s="41">
        <f>'Charges contractuels'!G9/1850</f>
        <v>28.832036482159012</v>
      </c>
      <c r="H9" s="41">
        <f>'Charges contractuels'!H9/1850</f>
        <v>32.630775814974328</v>
      </c>
      <c r="I9" s="41">
        <f>'Charges contractuels'!I9/1850</f>
        <v>36.309930833592624</v>
      </c>
      <c r="J9" s="41">
        <f>'Charges contractuels'!J9/1850</f>
        <v>30.759091360824218</v>
      </c>
      <c r="K9" s="41">
        <f>'Charges contractuels'!K9/1850</f>
        <v>35.779581237859595</v>
      </c>
      <c r="L9" s="41">
        <f>'Charges contractuels'!L9/1850</f>
        <v>32.599139913810639</v>
      </c>
      <c r="M9" s="41">
        <f>'Charges contractuels'!M9/1850</f>
        <v>36.093980100000728</v>
      </c>
      <c r="N9" s="41">
        <f>'Charges contractuels'!N9/1850</f>
        <v>36.397879246625955</v>
      </c>
      <c r="O9" s="41">
        <f>'Charges contractuels'!O9/1850</f>
        <v>39.892719432816044</v>
      </c>
      <c r="P9" s="41">
        <f>'Charges contractuels'!P9/1850</f>
        <v>41.170508979673798</v>
      </c>
      <c r="Q9" s="41">
        <f>'Charges contractuels'!Q9/1850</f>
        <v>38.849798341427594</v>
      </c>
      <c r="R9" s="41">
        <f>'Charges contractuels'!R9/1850</f>
        <v>47.217281469819881</v>
      </c>
      <c r="S9" s="41">
        <f>'Charges contractuels'!S9/1850</f>
        <v>46.066992809928749</v>
      </c>
      <c r="T9" s="41">
        <f>'Charges contractuels'!T9/1850</f>
        <v>54.687441587971882</v>
      </c>
      <c r="U9" s="41">
        <f>'Charges contractuels'!U9/1850</f>
        <v>49.865732142744065</v>
      </c>
      <c r="V9" s="41">
        <f>'Charges contractuels'!V9/1850</f>
        <v>58.486180920787177</v>
      </c>
      <c r="W9" s="41">
        <f>'Charges contractuels'!W9/1850</f>
        <v>57.429006959422026</v>
      </c>
      <c r="X9" s="41">
        <f>'Charges contractuels'!X9/1850</f>
        <v>58.559511784867851</v>
      </c>
      <c r="Y9" s="41">
        <f>'Charges contractuels'!Y9/1850</f>
        <v>62.030480693090531</v>
      </c>
      <c r="Z9" s="41">
        <f>'Charges contractuels'!Z9/1850</f>
        <v>69.671006672840633</v>
      </c>
      <c r="AA9" s="41">
        <f>'Charges contractuels'!AA9/1850</f>
        <v>79.547728938160432</v>
      </c>
      <c r="AB9" s="41">
        <f>'Charges contractuels'!AB9/1850</f>
        <v>78.89668579634521</v>
      </c>
      <c r="AC9" s="41">
        <f>'Charges contractuels'!AC9/1850</f>
        <v>80.027205816748378</v>
      </c>
      <c r="AD9" s="41">
        <f>'Charges contractuels'!AD9/1850</f>
        <v>92.958114505651707</v>
      </c>
      <c r="AE9" s="41">
        <f>'Charges contractuels'!AE9/1850</f>
        <v>88.499184666707762</v>
      </c>
      <c r="AF9" s="41">
        <f>'Charges contractuels'!AF9/1850</f>
        <v>101.43009335561109</v>
      </c>
      <c r="AG9" s="3"/>
      <c r="AH9" s="3"/>
      <c r="AI9" s="3"/>
      <c r="AJ9" s="3"/>
    </row>
    <row r="10" spans="1:36" ht="19.5" customHeight="1">
      <c r="A10" s="51">
        <v>8</v>
      </c>
      <c r="B10" s="41">
        <f>'Charges contractuels'!B10/1850</f>
        <v>22.946725608614887</v>
      </c>
      <c r="C10" s="41">
        <f>'Charges contractuels'!C10/1850</f>
        <v>26.262265298296096</v>
      </c>
      <c r="D10" s="41">
        <f>'Charges contractuels'!D10/1850</f>
        <v>28.541508897985285</v>
      </c>
      <c r="E10" s="41">
        <f>'Charges contractuels'!E10/1850</f>
        <v>30.73673957858993</v>
      </c>
      <c r="F10" s="41">
        <f>'Charges contractuels'!F10/1850</f>
        <v>25.045665844611332</v>
      </c>
      <c r="G10" s="41">
        <f>'Charges contractuels'!G10/1850</f>
        <v>28.832036482159012</v>
      </c>
      <c r="H10" s="41">
        <f>'Charges contractuels'!H10/1850</f>
        <v>32.630775814974328</v>
      </c>
      <c r="I10" s="41">
        <f>'Charges contractuels'!I10/1850</f>
        <v>36.309930833592624</v>
      </c>
      <c r="J10" s="41">
        <f>'Charges contractuels'!J10/1850</f>
        <v>30.759091360824218</v>
      </c>
      <c r="K10" s="41">
        <f>'Charges contractuels'!K10/1850</f>
        <v>35.779581237859595</v>
      </c>
      <c r="L10" s="41">
        <f>'Charges contractuels'!L10/1850</f>
        <v>32.599139913810639</v>
      </c>
      <c r="M10" s="41">
        <f>'Charges contractuels'!M10/1850</f>
        <v>36.093980100000728</v>
      </c>
      <c r="N10" s="41">
        <f>'Charges contractuels'!N10/1850</f>
        <v>36.397879246625955</v>
      </c>
      <c r="O10" s="41">
        <f>'Charges contractuels'!O10/1850</f>
        <v>39.892719432816044</v>
      </c>
      <c r="P10" s="41">
        <f>'Charges contractuels'!P10/1850</f>
        <v>41.170508979673798</v>
      </c>
      <c r="Q10" s="41">
        <f>'Charges contractuels'!Q10/1850</f>
        <v>38.849798341427594</v>
      </c>
      <c r="R10" s="41">
        <f>'Charges contractuels'!R10/1850</f>
        <v>47.217281469819881</v>
      </c>
      <c r="S10" s="41">
        <f>'Charges contractuels'!S10/1850</f>
        <v>46.066992809928749</v>
      </c>
      <c r="T10" s="41">
        <f>'Charges contractuels'!T10/1850</f>
        <v>54.687441587971882</v>
      </c>
      <c r="U10" s="41">
        <f>'Charges contractuels'!U10/1850</f>
        <v>49.865732142744065</v>
      </c>
      <c r="V10" s="41">
        <f>'Charges contractuels'!V10/1850</f>
        <v>58.486180920787177</v>
      </c>
      <c r="W10" s="41">
        <f>'Charges contractuels'!W10/1850</f>
        <v>57.429006959422026</v>
      </c>
      <c r="X10" s="41">
        <f>'Charges contractuels'!X10/1850</f>
        <v>58.559511784867851</v>
      </c>
      <c r="Y10" s="41">
        <f>'Charges contractuels'!Y10/1850</f>
        <v>62.030480693090531</v>
      </c>
      <c r="Z10" s="41">
        <f>'Charges contractuels'!Z10/1850</f>
        <v>69.671006672840633</v>
      </c>
      <c r="AA10" s="41">
        <f>'Charges contractuels'!AA10/1850</f>
        <v>79.547728938160432</v>
      </c>
      <c r="AB10" s="41">
        <f>'Charges contractuels'!AB10/1850</f>
        <v>78.89668579634521</v>
      </c>
      <c r="AC10" s="41">
        <f>'Charges contractuels'!AC10/1850</f>
        <v>80.027205816748378</v>
      </c>
      <c r="AD10" s="41">
        <f>'Charges contractuels'!AD10/1850</f>
        <v>92.958114505651707</v>
      </c>
      <c r="AE10" s="41">
        <f>'Charges contractuels'!AE10/1850</f>
        <v>88.499184666707762</v>
      </c>
      <c r="AF10" s="41">
        <f>'Charges contractuels'!AF10/1850</f>
        <v>101.43009335561109</v>
      </c>
      <c r="AG10" s="3"/>
      <c r="AH10" s="3"/>
      <c r="AI10" s="3"/>
      <c r="AJ10" s="3"/>
    </row>
    <row r="11" spans="1:36" ht="19.5" customHeight="1">
      <c r="A11" s="51">
        <v>9</v>
      </c>
      <c r="B11" s="41">
        <f>'Charges contractuels'!B11/1850</f>
        <v>23.038503150895703</v>
      </c>
      <c r="C11" s="41">
        <f>'Charges contractuels'!C11/1850</f>
        <v>26.558065532663758</v>
      </c>
      <c r="D11" s="41">
        <f>'Charges contractuels'!D11/1850</f>
        <v>28.837309132352946</v>
      </c>
      <c r="E11" s="41">
        <f>'Charges contractuels'!E11/1850</f>
        <v>31.032539812957591</v>
      </c>
      <c r="F11" s="41">
        <f>'Charges contractuels'!F11/1850</f>
        <v>26.128519283866336</v>
      </c>
      <c r="G11" s="41">
        <f>'Charges contractuels'!G11/1850</f>
        <v>29.914889921414012</v>
      </c>
      <c r="H11" s="41">
        <f>'Charges contractuels'!H11/1850</f>
        <v>33.713629254229325</v>
      </c>
      <c r="I11" s="41">
        <f>'Charges contractuels'!I11/1850</f>
        <v>37.392784272847621</v>
      </c>
      <c r="J11" s="41">
        <f>'Charges contractuels'!J11/1850</f>
        <v>31.780663537162248</v>
      </c>
      <c r="K11" s="41">
        <f>'Charges contractuels'!K11/1850</f>
        <v>36.801153414197621</v>
      </c>
      <c r="L11" s="41">
        <f>'Charges contractuels'!L11/1850</f>
        <v>33.620712090148665</v>
      </c>
      <c r="M11" s="41">
        <f>'Charges contractuels'!M11/1850</f>
        <v>37.115552276338754</v>
      </c>
      <c r="N11" s="41">
        <f>'Charges contractuels'!N11/1850</f>
        <v>37.419451422963988</v>
      </c>
      <c r="O11" s="41">
        <f>'Charges contractuels'!O11/1850</f>
        <v>40.91429160915407</v>
      </c>
      <c r="P11" s="41">
        <f>'Charges contractuels'!P11/1850</f>
        <v>42.192081156011824</v>
      </c>
      <c r="Q11" s="41">
        <f>'Charges contractuels'!Q11/1850</f>
        <v>40.304989015127823</v>
      </c>
      <c r="R11" s="41">
        <f>'Charges contractuels'!R11/1850</f>
        <v>48.67247214352011</v>
      </c>
      <c r="S11" s="41">
        <f>'Charges contractuels'!S11/1850</f>
        <v>47.791878781301534</v>
      </c>
      <c r="T11" s="41">
        <f>'Charges contractuels'!T11/1850</f>
        <v>56.142632261672105</v>
      </c>
      <c r="U11" s="41">
        <f>'Charges contractuels'!U11/1850</f>
        <v>51.59061811411685</v>
      </c>
      <c r="V11" s="41">
        <f>'Charges contractuels'!V11/1850</f>
        <v>59.941371594487407</v>
      </c>
      <c r="W11" s="41">
        <f>'Charges contractuels'!W11/1850</f>
        <v>59.344118601624864</v>
      </c>
      <c r="X11" s="41">
        <f>'Charges contractuels'!X11/1850</f>
        <v>60.474623427070696</v>
      </c>
      <c r="Y11" s="41">
        <f>'Charges contractuels'!Y11/1850</f>
        <v>63.945592335293377</v>
      </c>
      <c r="Z11" s="41">
        <f>'Charges contractuels'!Z11/1850</f>
        <v>71.586118315043464</v>
      </c>
      <c r="AA11" s="41">
        <f>'Charges contractuels'!AA11/1850</f>
        <v>81.462840580363292</v>
      </c>
      <c r="AB11" s="41">
        <f>'Charges contractuels'!AB11/1850</f>
        <v>81.340445199059971</v>
      </c>
      <c r="AC11" s="41">
        <f>'Charges contractuels'!AC11/1850</f>
        <v>82.470965219463125</v>
      </c>
      <c r="AD11" s="41">
        <f>'Charges contractuels'!AD11/1850</f>
        <v>95.401873908366468</v>
      </c>
      <c r="AE11" s="41">
        <f>'Charges contractuels'!AE11/1850</f>
        <v>90.942944069422509</v>
      </c>
      <c r="AF11" s="41">
        <f>'Charges contractuels'!AF11/1850</f>
        <v>103.87385275832584</v>
      </c>
      <c r="AG11" s="3"/>
      <c r="AH11" s="3"/>
      <c r="AI11" s="3"/>
      <c r="AJ11" s="3"/>
    </row>
    <row r="12" spans="1:36" ht="19.5" customHeight="1">
      <c r="A12" s="51">
        <v>10</v>
      </c>
      <c r="B12" s="41">
        <f>'Charges contractuels'!B12/1850</f>
        <v>23.038503150895703</v>
      </c>
      <c r="C12" s="41">
        <f>'Charges contractuels'!C12/1850</f>
        <v>26.558065532663758</v>
      </c>
      <c r="D12" s="41">
        <f>'Charges contractuels'!D12/1850</f>
        <v>28.837309132352946</v>
      </c>
      <c r="E12" s="41">
        <f>'Charges contractuels'!E12/1850</f>
        <v>31.032539812957591</v>
      </c>
      <c r="F12" s="41">
        <f>'Charges contractuels'!F12/1850</f>
        <v>26.128519283866336</v>
      </c>
      <c r="G12" s="41">
        <f>'Charges contractuels'!G12/1850</f>
        <v>29.914889921414012</v>
      </c>
      <c r="H12" s="41">
        <f>'Charges contractuels'!H12/1850</f>
        <v>33.713629254229325</v>
      </c>
      <c r="I12" s="41">
        <f>'Charges contractuels'!I12/1850</f>
        <v>37.392784272847621</v>
      </c>
      <c r="J12" s="41">
        <f>'Charges contractuels'!J12/1850</f>
        <v>31.780663537162248</v>
      </c>
      <c r="K12" s="41">
        <f>'Charges contractuels'!K12/1850</f>
        <v>36.801153414197621</v>
      </c>
      <c r="L12" s="41">
        <f>'Charges contractuels'!L12/1850</f>
        <v>33.620712090148665</v>
      </c>
      <c r="M12" s="41">
        <f>'Charges contractuels'!M12/1850</f>
        <v>37.115552276338754</v>
      </c>
      <c r="N12" s="41">
        <f>'Charges contractuels'!N12/1850</f>
        <v>37.419451422963988</v>
      </c>
      <c r="O12" s="41">
        <f>'Charges contractuels'!O12/1850</f>
        <v>40.91429160915407</v>
      </c>
      <c r="P12" s="41">
        <f>'Charges contractuels'!P12/1850</f>
        <v>42.192081156011824</v>
      </c>
      <c r="Q12" s="41">
        <f>'Charges contractuels'!Q12/1850</f>
        <v>40.304989015127823</v>
      </c>
      <c r="R12" s="41">
        <f>'Charges contractuels'!R12/1850</f>
        <v>48.67247214352011</v>
      </c>
      <c r="S12" s="41">
        <f>'Charges contractuels'!S12/1850</f>
        <v>47.791878781301534</v>
      </c>
      <c r="T12" s="41">
        <f>'Charges contractuels'!T12/1850</f>
        <v>56.142632261672105</v>
      </c>
      <c r="U12" s="41">
        <f>'Charges contractuels'!U12/1850</f>
        <v>51.59061811411685</v>
      </c>
      <c r="V12" s="41">
        <f>'Charges contractuels'!V12/1850</f>
        <v>59.941371594487407</v>
      </c>
      <c r="W12" s="41">
        <f>'Charges contractuels'!W12/1850</f>
        <v>59.344118601624864</v>
      </c>
      <c r="X12" s="41">
        <f>'Charges contractuels'!X12/1850</f>
        <v>60.474623427070696</v>
      </c>
      <c r="Y12" s="41">
        <f>'Charges contractuels'!Y12/1850</f>
        <v>63.945592335293377</v>
      </c>
      <c r="Z12" s="41">
        <f>'Charges contractuels'!Z12/1850</f>
        <v>71.586118315043464</v>
      </c>
      <c r="AA12" s="41">
        <f>'Charges contractuels'!AA12/1850</f>
        <v>81.462840580363292</v>
      </c>
      <c r="AB12" s="41">
        <f>'Charges contractuels'!AB12/1850</f>
        <v>81.340445199059971</v>
      </c>
      <c r="AC12" s="41">
        <f>'Charges contractuels'!AC12/1850</f>
        <v>82.470965219463125</v>
      </c>
      <c r="AD12" s="41">
        <f>'Charges contractuels'!AD12/1850</f>
        <v>95.401873908366468</v>
      </c>
      <c r="AE12" s="41">
        <f>'Charges contractuels'!AE12/1850</f>
        <v>90.942944069422509</v>
      </c>
      <c r="AF12" s="41">
        <f>'Charges contractuels'!AF12/1850</f>
        <v>103.87385275832584</v>
      </c>
      <c r="AG12" s="3"/>
      <c r="AH12" s="3"/>
      <c r="AI12" s="3"/>
      <c r="AJ12" s="3"/>
    </row>
    <row r="13" spans="1:36" ht="19.5" customHeight="1">
      <c r="A13" s="51">
        <v>11</v>
      </c>
      <c r="B13" s="41">
        <f>'Charges contractuels'!B13/1850</f>
        <v>23.334303385263365</v>
      </c>
      <c r="C13" s="41">
        <f>'Charges contractuels'!C13/1850</f>
        <v>26.853865767031415</v>
      </c>
      <c r="D13" s="41">
        <f>'Charges contractuels'!D13/1850</f>
        <v>29.133109366720603</v>
      </c>
      <c r="E13" s="41">
        <f>'Charges contractuels'!E13/1850</f>
        <v>31.328340047325248</v>
      </c>
      <c r="F13" s="41">
        <f>'Charges contractuels'!F13/1850</f>
        <v>26.664445428939921</v>
      </c>
      <c r="G13" s="41">
        <f>'Charges contractuels'!G13/1850</f>
        <v>30.997743360669016</v>
      </c>
      <c r="H13" s="41">
        <f>'Charges contractuels'!H13/1850</f>
        <v>34.796482693484329</v>
      </c>
      <c r="I13" s="41">
        <f>'Charges contractuels'!I13/1850</f>
        <v>38.475637712102625</v>
      </c>
      <c r="J13" s="41">
        <f>'Charges contractuels'!J13/1850</f>
        <v>32.802235713500266</v>
      </c>
      <c r="K13" s="41">
        <f>'Charges contractuels'!K13/1850</f>
        <v>37.822725590535647</v>
      </c>
      <c r="L13" s="41">
        <f>'Charges contractuels'!L13/1850</f>
        <v>34.642284266486691</v>
      </c>
      <c r="M13" s="41">
        <f>'Charges contractuels'!M13/1850</f>
        <v>38.13712445267678</v>
      </c>
      <c r="N13" s="41">
        <f>'Charges contractuels'!N13/1850</f>
        <v>38.441023599302014</v>
      </c>
      <c r="O13" s="41">
        <f>'Charges contractuels'!O13/1850</f>
        <v>41.935863785492096</v>
      </c>
      <c r="P13" s="41">
        <f>'Charges contractuels'!P13/1850</f>
        <v>43.21365333234985</v>
      </c>
      <c r="Q13" s="41">
        <f>'Charges contractuels'!Q13/1850</f>
        <v>41.760179688828053</v>
      </c>
      <c r="R13" s="41">
        <f>'Charges contractuels'!R13/1850</f>
        <v>50.12766281722034</v>
      </c>
      <c r="S13" s="41">
        <f>'Charges contractuels'!S13/1850</f>
        <v>49.51676475267432</v>
      </c>
      <c r="T13" s="41">
        <f>'Charges contractuels'!T13/1850</f>
        <v>57.597822935372335</v>
      </c>
      <c r="U13" s="41">
        <f>'Charges contractuels'!U13/1850</f>
        <v>53.315504085489636</v>
      </c>
      <c r="V13" s="41">
        <f>'Charges contractuels'!V13/1850</f>
        <v>61.396562268187637</v>
      </c>
      <c r="W13" s="41">
        <f>'Charges contractuels'!W13/1850</f>
        <v>61.259230243827716</v>
      </c>
      <c r="X13" s="41">
        <f>'Charges contractuels'!X13/1850</f>
        <v>62.389735069273542</v>
      </c>
      <c r="Y13" s="41">
        <f>'Charges contractuels'!Y13/1850</f>
        <v>65.860703977496215</v>
      </c>
      <c r="Z13" s="41">
        <f>'Charges contractuels'!Z13/1850</f>
        <v>73.501229957246309</v>
      </c>
      <c r="AA13" s="41">
        <f>'Charges contractuels'!AA13/1850</f>
        <v>83.377952222566137</v>
      </c>
      <c r="AB13" s="41">
        <f>'Charges contractuels'!AB13/1850</f>
        <v>83.784204601774718</v>
      </c>
      <c r="AC13" s="41">
        <f>'Charges contractuels'!AC13/1850</f>
        <v>84.914724622177872</v>
      </c>
      <c r="AD13" s="41">
        <f>'Charges contractuels'!AD13/1850</f>
        <v>97.845633311081215</v>
      </c>
      <c r="AE13" s="41">
        <f>'Charges contractuels'!AE13/1850</f>
        <v>93.386703472137256</v>
      </c>
      <c r="AF13" s="41">
        <f>'Charges contractuels'!AF13/1850</f>
        <v>106.31761216104059</v>
      </c>
      <c r="AG13" s="3"/>
      <c r="AH13" s="3"/>
      <c r="AI13" s="3"/>
      <c r="AJ13" s="3"/>
    </row>
    <row r="14" spans="1:36" ht="19.5" customHeight="1">
      <c r="A14" s="51">
        <v>12</v>
      </c>
      <c r="B14" s="41">
        <f>'Charges contractuels'!B14/1850</f>
        <v>23.714754726923484</v>
      </c>
      <c r="C14" s="41">
        <f>'Charges contractuels'!C14/1850</f>
        <v>27.234317108691538</v>
      </c>
      <c r="D14" s="41">
        <f>'Charges contractuels'!D14/1850</f>
        <v>29.513560708380727</v>
      </c>
      <c r="E14" s="41">
        <f>'Charges contractuels'!E14/1850</f>
        <v>31.708791388985372</v>
      </c>
      <c r="F14" s="41">
        <f>'Charges contractuels'!F14/1850</f>
        <v>27.04489677060004</v>
      </c>
      <c r="G14" s="41">
        <f>'Charges contractuels'!G14/1850</f>
        <v>31.378194702329139</v>
      </c>
      <c r="H14" s="41">
        <f>'Charges contractuels'!H14/1850</f>
        <v>35.176934035144448</v>
      </c>
      <c r="I14" s="41">
        <f>'Charges contractuels'!I14/1850</f>
        <v>38.856089053762744</v>
      </c>
      <c r="J14" s="41">
        <f>'Charges contractuels'!J14/1850</f>
        <v>33.182687055160386</v>
      </c>
      <c r="K14" s="41">
        <f>'Charges contractuels'!K14/1850</f>
        <v>38.203176932195767</v>
      </c>
      <c r="L14" s="41">
        <f>'Charges contractuels'!L14/1850</f>
        <v>35.022735608146817</v>
      </c>
      <c r="M14" s="41">
        <f>'Charges contractuels'!M14/1850</f>
        <v>38.517575794336906</v>
      </c>
      <c r="N14" s="41">
        <f>'Charges contractuels'!N14/1850</f>
        <v>38.821474940962133</v>
      </c>
      <c r="O14" s="41">
        <f>'Charges contractuels'!O14/1850</f>
        <v>42.316315127152222</v>
      </c>
      <c r="P14" s="41">
        <f>'Charges contractuels'!P14/1850</f>
        <v>43.594104674009969</v>
      </c>
      <c r="Q14" s="41">
        <f>'Charges contractuels'!Q14/1850</f>
        <v>42.140631030488166</v>
      </c>
      <c r="R14" s="41">
        <f>'Charges contractuels'!R14/1850</f>
        <v>50.50811415888046</v>
      </c>
      <c r="S14" s="41">
        <f>'Charges contractuels'!S14/1850</f>
        <v>49.897216094334432</v>
      </c>
      <c r="T14" s="41">
        <f>'Charges contractuels'!T14/1850</f>
        <v>57.978274277032455</v>
      </c>
      <c r="U14" s="41">
        <f>'Charges contractuels'!U14/1850</f>
        <v>53.695955427149741</v>
      </c>
      <c r="V14" s="41">
        <f>'Charges contractuels'!V14/1850</f>
        <v>61.777013609847756</v>
      </c>
      <c r="W14" s="41">
        <f>'Charges contractuels'!W14/1850</f>
        <v>61.639681585487828</v>
      </c>
      <c r="X14" s="41">
        <f>'Charges contractuels'!X14/1850</f>
        <v>62.770186410933661</v>
      </c>
      <c r="Y14" s="41">
        <f>'Charges contractuels'!Y14/1850</f>
        <v>66.241155319156334</v>
      </c>
      <c r="Z14" s="41">
        <f>'Charges contractuels'!Z14/1850</f>
        <v>73.881681298906429</v>
      </c>
      <c r="AA14" s="41">
        <f>'Charges contractuels'!AA14/1850</f>
        <v>83.758403564226256</v>
      </c>
      <c r="AB14" s="41">
        <f>'Charges contractuels'!AB14/1850</f>
        <v>84.164655943434838</v>
      </c>
      <c r="AC14" s="41">
        <f>'Charges contractuels'!AC14/1850</f>
        <v>85.295175963837991</v>
      </c>
      <c r="AD14" s="41">
        <f>'Charges contractuels'!AD14/1850</f>
        <v>98.226084652741321</v>
      </c>
      <c r="AE14" s="41">
        <f>'Charges contractuels'!AE14/1850</f>
        <v>93.767154813797376</v>
      </c>
      <c r="AF14" s="41">
        <f>'Charges contractuels'!AF14/1850</f>
        <v>106.69806350270071</v>
      </c>
      <c r="AG14" s="3"/>
      <c r="AH14" s="3"/>
      <c r="AI14" s="3"/>
      <c r="AJ14" s="3"/>
    </row>
    <row r="15" spans="1:36" ht="19.5" customHeight="1">
      <c r="A15" s="51">
        <v>13</v>
      </c>
      <c r="B15" s="41">
        <f>'Charges contractuels'!B15/1850</f>
        <v>24.010554961291149</v>
      </c>
      <c r="C15" s="41">
        <f>'Charges contractuels'!C15/1850</f>
        <v>27.530117343059199</v>
      </c>
      <c r="D15" s="41">
        <f>'Charges contractuels'!D15/1850</f>
        <v>29.262418453609637</v>
      </c>
      <c r="E15" s="41">
        <f>'Charges contractuels'!E15/1850</f>
        <v>32.004591623353029</v>
      </c>
      <c r="F15" s="41">
        <f>'Charges contractuels'!F15/1850</f>
        <v>27.992454309777493</v>
      </c>
      <c r="G15" s="41">
        <f>'Charges contractuels'!G15/1850</f>
        <v>32.325752241506585</v>
      </c>
      <c r="H15" s="41">
        <f>'Charges contractuels'!H15/1850</f>
        <v>36.124491574321908</v>
      </c>
      <c r="I15" s="41">
        <f>'Charges contractuels'!I15/1850</f>
        <v>39.803646592940197</v>
      </c>
      <c r="J15" s="41">
        <f>'Charges contractuels'!J15/1850</f>
        <v>34.076606394958489</v>
      </c>
      <c r="K15" s="41">
        <f>'Charges contractuels'!K15/1850</f>
        <v>39.09709627199387</v>
      </c>
      <c r="L15" s="41">
        <f>'Charges contractuels'!L15/1850</f>
        <v>35.91665494794492</v>
      </c>
      <c r="M15" s="41">
        <f>'Charges contractuels'!M15/1850</f>
        <v>39.411495134135002</v>
      </c>
      <c r="N15" s="41">
        <f>'Charges contractuels'!N15/1850</f>
        <v>39.715394280760236</v>
      </c>
      <c r="O15" s="41">
        <f>'Charges contractuels'!O15/1850</f>
        <v>43.210234466950318</v>
      </c>
      <c r="P15" s="41">
        <f>'Charges contractuels'!P15/1850</f>
        <v>44.488024013808072</v>
      </c>
      <c r="Q15" s="41">
        <f>'Charges contractuels'!Q15/1850</f>
        <v>43.595821704188396</v>
      </c>
      <c r="R15" s="41">
        <f>'Charges contractuels'!R15/1850</f>
        <v>51.96330483258069</v>
      </c>
      <c r="S15" s="41">
        <f>'Charges contractuels'!S15/1850</f>
        <v>51.622102065707217</v>
      </c>
      <c r="T15" s="41">
        <f>'Charges contractuels'!T15/1850</f>
        <v>59.433464950732684</v>
      </c>
      <c r="U15" s="41">
        <f>'Charges contractuels'!U15/1850</f>
        <v>55.420841398522526</v>
      </c>
      <c r="V15" s="41">
        <f>'Charges contractuels'!V15/1850</f>
        <v>63.232204283547979</v>
      </c>
      <c r="W15" s="41">
        <f>'Charges contractuels'!W15/1850</f>
        <v>63.554793227690674</v>
      </c>
      <c r="X15" s="41">
        <f>'Charges contractuels'!X15/1850</f>
        <v>64.685298053136506</v>
      </c>
      <c r="Y15" s="41">
        <f>'Charges contractuels'!Y15/1850</f>
        <v>68.156266961359179</v>
      </c>
      <c r="Z15" s="41">
        <f>'Charges contractuels'!Z15/1850</f>
        <v>75.796792941109274</v>
      </c>
      <c r="AA15" s="41">
        <f>'Charges contractuels'!AA15/1850</f>
        <v>85.673515206429101</v>
      </c>
      <c r="AB15" s="41">
        <f>'Charges contractuels'!AB15/1850</f>
        <v>86.608415346149584</v>
      </c>
      <c r="AC15" s="41">
        <f>'Charges contractuels'!AC15/1850</f>
        <v>87.738935366552752</v>
      </c>
      <c r="AD15" s="41">
        <f>'Charges contractuels'!AD15/1850</f>
        <v>100.66984405545608</v>
      </c>
      <c r="AE15" s="41">
        <f>'Charges contractuels'!AE15/1850</f>
        <v>96.210914216512137</v>
      </c>
      <c r="AF15" s="41">
        <f>'Charges contractuels'!AF15/1850</f>
        <v>109.14182290541547</v>
      </c>
      <c r="AG15" s="3"/>
      <c r="AH15" s="3"/>
      <c r="AI15" s="3"/>
      <c r="AJ15" s="3"/>
    </row>
    <row r="16" spans="1:36" ht="19.5" customHeight="1">
      <c r="A16" s="51">
        <v>14</v>
      </c>
      <c r="B16" s="41">
        <f>'Charges contractuels'!B16/1850</f>
        <v>24.010554961291149</v>
      </c>
      <c r="C16" s="41">
        <f>'Charges contractuels'!C16/1850</f>
        <v>27.530117343059199</v>
      </c>
      <c r="D16" s="41">
        <f>'Charges contractuels'!D16/1850</f>
        <v>29.262418453609637</v>
      </c>
      <c r="E16" s="41">
        <f>'Charges contractuels'!E16/1850</f>
        <v>32.004591623353029</v>
      </c>
      <c r="F16" s="41">
        <f>'Charges contractuels'!F16/1850</f>
        <v>27.992454309777493</v>
      </c>
      <c r="G16" s="41">
        <f>'Charges contractuels'!G16/1850</f>
        <v>32.325752241506585</v>
      </c>
      <c r="H16" s="41">
        <f>'Charges contractuels'!H16/1850</f>
        <v>36.124491574321908</v>
      </c>
      <c r="I16" s="41">
        <f>'Charges contractuels'!I16/1850</f>
        <v>39.803646592940197</v>
      </c>
      <c r="J16" s="41">
        <f>'Charges contractuels'!J16/1850</f>
        <v>34.076606394958489</v>
      </c>
      <c r="K16" s="41">
        <f>'Charges contractuels'!K16/1850</f>
        <v>39.09709627199387</v>
      </c>
      <c r="L16" s="41">
        <f>'Charges contractuels'!L16/1850</f>
        <v>35.91665494794492</v>
      </c>
      <c r="M16" s="41">
        <f>'Charges contractuels'!M16/1850</f>
        <v>39.411495134135002</v>
      </c>
      <c r="N16" s="41">
        <f>'Charges contractuels'!N16/1850</f>
        <v>39.715394280760236</v>
      </c>
      <c r="O16" s="41">
        <f>'Charges contractuels'!O16/1850</f>
        <v>43.210234466950318</v>
      </c>
      <c r="P16" s="41">
        <f>'Charges contractuels'!P16/1850</f>
        <v>44.488024013808072</v>
      </c>
      <c r="Q16" s="41">
        <f>'Charges contractuels'!Q16/1850</f>
        <v>43.595821704188396</v>
      </c>
      <c r="R16" s="41">
        <f>'Charges contractuels'!R16/1850</f>
        <v>51.96330483258069</v>
      </c>
      <c r="S16" s="41">
        <f>'Charges contractuels'!S16/1850</f>
        <v>51.622102065707217</v>
      </c>
      <c r="T16" s="41">
        <f>'Charges contractuels'!T16/1850</f>
        <v>59.433464950732684</v>
      </c>
      <c r="U16" s="41">
        <f>'Charges contractuels'!U16/1850</f>
        <v>55.420841398522526</v>
      </c>
      <c r="V16" s="41">
        <f>'Charges contractuels'!V16/1850</f>
        <v>63.232204283547979</v>
      </c>
      <c r="W16" s="41">
        <f>'Charges contractuels'!W16/1850</f>
        <v>63.554793227690674</v>
      </c>
      <c r="X16" s="41">
        <f>'Charges contractuels'!X16/1850</f>
        <v>64.685298053136506</v>
      </c>
      <c r="Y16" s="41">
        <f>'Charges contractuels'!Y16/1850</f>
        <v>68.156266961359179</v>
      </c>
      <c r="Z16" s="41">
        <f>'Charges contractuels'!Z16/1850</f>
        <v>75.796792941109274</v>
      </c>
      <c r="AA16" s="41">
        <f>'Charges contractuels'!AA16/1850</f>
        <v>85.673515206429101</v>
      </c>
      <c r="AB16" s="41">
        <f>'Charges contractuels'!AB16/1850</f>
        <v>86.608415346149584</v>
      </c>
      <c r="AC16" s="41">
        <f>'Charges contractuels'!AC16/1850</f>
        <v>87.738935366552752</v>
      </c>
      <c r="AD16" s="41">
        <f>'Charges contractuels'!AD16/1850</f>
        <v>100.66984405545608</v>
      </c>
      <c r="AE16" s="41">
        <f>'Charges contractuels'!AE16/1850</f>
        <v>96.210914216512137</v>
      </c>
      <c r="AF16" s="41">
        <f>'Charges contractuels'!AF16/1850</f>
        <v>109.14182290541547</v>
      </c>
      <c r="AG16" s="3"/>
      <c r="AH16" s="3"/>
      <c r="AI16" s="3"/>
      <c r="AJ16" s="3"/>
    </row>
    <row r="17" spans="1:36" ht="19.5" customHeight="1">
      <c r="A17" s="51">
        <v>15</v>
      </c>
      <c r="B17" s="41">
        <f>'Charges contractuels'!B17/1850</f>
        <v>24.415926032974539</v>
      </c>
      <c r="C17" s="41">
        <f>'Charges contractuels'!C17/1850</f>
        <v>27.935488414742583</v>
      </c>
      <c r="D17" s="41">
        <f>'Charges contractuels'!D17/1850</f>
        <v>29.667789525293024</v>
      </c>
      <c r="E17" s="41">
        <f>'Charges contractuels'!E17/1850</f>
        <v>32.40996269503642</v>
      </c>
      <c r="F17" s="41">
        <f>'Charges contractuels'!F17/1850</f>
        <v>28.940011848954939</v>
      </c>
      <c r="G17" s="41">
        <f>'Charges contractuels'!G17/1850</f>
        <v>33.273309780684038</v>
      </c>
      <c r="H17" s="41">
        <f>'Charges contractuels'!H17/1850</f>
        <v>37.072049113499361</v>
      </c>
      <c r="I17" s="41">
        <f>'Charges contractuels'!I17/1850</f>
        <v>40.751204132117643</v>
      </c>
      <c r="J17" s="41">
        <f>'Charges contractuels'!J17/1850</f>
        <v>34.970525734756585</v>
      </c>
      <c r="K17" s="41">
        <f>'Charges contractuels'!K17/1850</f>
        <v>39.991015611791973</v>
      </c>
      <c r="L17" s="41">
        <f>'Charges contractuels'!L17/1850</f>
        <v>36.810574287743009</v>
      </c>
      <c r="M17" s="41">
        <f>'Charges contractuels'!M17/1850</f>
        <v>40.305414473933105</v>
      </c>
      <c r="N17" s="41">
        <f>'Charges contractuels'!N17/1850</f>
        <v>40.609313620558325</v>
      </c>
      <c r="O17" s="41">
        <f>'Charges contractuels'!O17/1850</f>
        <v>44.104153806748421</v>
      </c>
      <c r="P17" s="41">
        <f>'Charges contractuels'!P17/1850</f>
        <v>45.381943353606168</v>
      </c>
      <c r="Q17" s="41">
        <f>'Charges contractuels'!Q17/1850</f>
        <v>45.051012377888625</v>
      </c>
      <c r="R17" s="41">
        <f>'Charges contractuels'!R17/1850</f>
        <v>53.418495506280912</v>
      </c>
      <c r="S17" s="41">
        <f>'Charges contractuels'!S17/1850</f>
        <v>53.346988037080003</v>
      </c>
      <c r="T17" s="41">
        <f>'Charges contractuels'!T17/1850</f>
        <v>60.888655624432914</v>
      </c>
      <c r="U17" s="41">
        <f>'Charges contractuels'!U17/1850</f>
        <v>57.145727369895305</v>
      </c>
      <c r="V17" s="41">
        <f>'Charges contractuels'!V17/1850</f>
        <v>64.687394957248216</v>
      </c>
      <c r="W17" s="41">
        <f>'Charges contractuels'!W17/1850</f>
        <v>65.469904869893526</v>
      </c>
      <c r="X17" s="41">
        <f>'Charges contractuels'!X17/1850</f>
        <v>66.600409695339351</v>
      </c>
      <c r="Y17" s="41">
        <f>'Charges contractuels'!Y17/1850</f>
        <v>70.071378603562025</v>
      </c>
      <c r="Z17" s="41">
        <f>'Charges contractuels'!Z17/1850</f>
        <v>77.711904583312133</v>
      </c>
      <c r="AA17" s="41">
        <f>'Charges contractuels'!AA17/1850</f>
        <v>87.588626848631947</v>
      </c>
      <c r="AB17" s="41">
        <f>'Charges contractuels'!AB17/1850</f>
        <v>89.052174748864331</v>
      </c>
      <c r="AC17" s="41">
        <f>'Charges contractuels'!AC17/1850</f>
        <v>90.182694769267485</v>
      </c>
      <c r="AD17" s="41">
        <f>'Charges contractuels'!AD17/1850</f>
        <v>103.11360345817081</v>
      </c>
      <c r="AE17" s="41">
        <f>'Charges contractuels'!AE17/1850</f>
        <v>98.65467361922687</v>
      </c>
      <c r="AF17" s="41">
        <f>'Charges contractuels'!AF17/1850</f>
        <v>111.58558230813021</v>
      </c>
      <c r="AG17" s="3"/>
      <c r="AH17" s="3"/>
      <c r="AI17" s="3"/>
      <c r="AJ17" s="3"/>
    </row>
    <row r="18" spans="1:36" ht="19.5" customHeight="1">
      <c r="A18" s="51">
        <v>16</v>
      </c>
      <c r="B18" s="41">
        <f>'Charges contractuels'!B18/1850</f>
        <v>24.415926032974539</v>
      </c>
      <c r="C18" s="41">
        <f>'Charges contractuels'!C18/1850</f>
        <v>27.935488414742583</v>
      </c>
      <c r="D18" s="41">
        <f>'Charges contractuels'!D18/1850</f>
        <v>29.667789525293024</v>
      </c>
      <c r="E18" s="41">
        <f>'Charges contractuels'!E18/1850</f>
        <v>32.40996269503642</v>
      </c>
      <c r="F18" s="41">
        <f>'Charges contractuels'!F18/1850</f>
        <v>28.940011848954939</v>
      </c>
      <c r="G18" s="41">
        <f>'Charges contractuels'!G18/1850</f>
        <v>33.273309780684038</v>
      </c>
      <c r="H18" s="41">
        <f>'Charges contractuels'!H18/1850</f>
        <v>37.072049113499361</v>
      </c>
      <c r="I18" s="41">
        <f>'Charges contractuels'!I18/1850</f>
        <v>40.751204132117643</v>
      </c>
      <c r="J18" s="41">
        <f>'Charges contractuels'!J18/1850</f>
        <v>34.970525734756585</v>
      </c>
      <c r="K18" s="41">
        <f>'Charges contractuels'!K18/1850</f>
        <v>39.991015611791973</v>
      </c>
      <c r="L18" s="41">
        <f>'Charges contractuels'!L18/1850</f>
        <v>36.810574287743009</v>
      </c>
      <c r="M18" s="41">
        <f>'Charges contractuels'!M18/1850</f>
        <v>40.305414473933105</v>
      </c>
      <c r="N18" s="41">
        <f>'Charges contractuels'!N18/1850</f>
        <v>40.609313620558325</v>
      </c>
      <c r="O18" s="41">
        <f>'Charges contractuels'!O18/1850</f>
        <v>44.104153806748421</v>
      </c>
      <c r="P18" s="41">
        <f>'Charges contractuels'!P18/1850</f>
        <v>45.381943353606168</v>
      </c>
      <c r="Q18" s="41">
        <f>'Charges contractuels'!Q18/1850</f>
        <v>45.051012377888625</v>
      </c>
      <c r="R18" s="41">
        <f>'Charges contractuels'!R18/1850</f>
        <v>53.418495506280912</v>
      </c>
      <c r="S18" s="41">
        <f>'Charges contractuels'!S18/1850</f>
        <v>53.346988037080003</v>
      </c>
      <c r="T18" s="41">
        <f>'Charges contractuels'!T18/1850</f>
        <v>60.888655624432914</v>
      </c>
      <c r="U18" s="41">
        <f>'Charges contractuels'!U18/1850</f>
        <v>57.145727369895305</v>
      </c>
      <c r="V18" s="41">
        <f>'Charges contractuels'!V18/1850</f>
        <v>64.687394957248216</v>
      </c>
      <c r="W18" s="41">
        <f>'Charges contractuels'!W18/1850</f>
        <v>65.469904869893526</v>
      </c>
      <c r="X18" s="41">
        <f>'Charges contractuels'!X18/1850</f>
        <v>66.600409695339351</v>
      </c>
      <c r="Y18" s="41">
        <f>'Charges contractuels'!Y18/1850</f>
        <v>70.071378603562025</v>
      </c>
      <c r="Z18" s="41">
        <f>'Charges contractuels'!Z18/1850</f>
        <v>77.711904583312133</v>
      </c>
      <c r="AA18" s="41">
        <f>'Charges contractuels'!AA18/1850</f>
        <v>87.588626848631947</v>
      </c>
      <c r="AB18" s="41">
        <f>'Charges contractuels'!AB18/1850</f>
        <v>89.052174748864331</v>
      </c>
      <c r="AC18" s="41">
        <f>'Charges contractuels'!AC18/1850</f>
        <v>90.182694769267485</v>
      </c>
      <c r="AD18" s="41">
        <f>'Charges contractuels'!AD18/1850</f>
        <v>103.11360345817081</v>
      </c>
      <c r="AE18" s="41">
        <f>'Charges contractuels'!AE18/1850</f>
        <v>98.65467361922687</v>
      </c>
      <c r="AF18" s="41">
        <f>'Charges contractuels'!AF18/1850</f>
        <v>111.58558230813021</v>
      </c>
      <c r="AG18" s="3"/>
      <c r="AH18" s="3"/>
      <c r="AI18" s="3"/>
      <c r="AJ18" s="3"/>
    </row>
    <row r="19" spans="1:36" ht="19.5" customHeight="1">
      <c r="A19" s="51">
        <v>17</v>
      </c>
      <c r="B19" s="41">
        <f>'Charges contractuels'!B19/1850</f>
        <v>24.821297104657926</v>
      </c>
      <c r="C19" s="41">
        <f>'Charges contractuels'!C19/1850</f>
        <v>28.34085948642597</v>
      </c>
      <c r="D19" s="41">
        <f>'Charges contractuels'!D19/1850</f>
        <v>30.073160596976408</v>
      </c>
      <c r="E19" s="41">
        <f>'Charges contractuels'!E19/1850</f>
        <v>32.815333766719803</v>
      </c>
      <c r="F19" s="41">
        <f>'Charges contractuels'!F19/1850</f>
        <v>29.340626898993637</v>
      </c>
      <c r="G19" s="41">
        <f>'Charges contractuels'!G19/1850</f>
        <v>34.220867319861483</v>
      </c>
      <c r="H19" s="41">
        <f>'Charges contractuels'!H19/1850</f>
        <v>38.019606652676806</v>
      </c>
      <c r="I19" s="41">
        <f>'Charges contractuels'!I19/1850</f>
        <v>41.698761671295095</v>
      </c>
      <c r="J19" s="41">
        <f>'Charges contractuels'!J19/1850</f>
        <v>35.864445074554688</v>
      </c>
      <c r="K19" s="41">
        <f>'Charges contractuels'!K19/1850</f>
        <v>40.884934951590068</v>
      </c>
      <c r="L19" s="41">
        <f>'Charges contractuels'!L19/1850</f>
        <v>37.704493627541112</v>
      </c>
      <c r="M19" s="41">
        <f>'Charges contractuels'!M19/1850</f>
        <v>41.199333813731201</v>
      </c>
      <c r="N19" s="41">
        <f>'Charges contractuels'!N19/1850</f>
        <v>41.503232960356428</v>
      </c>
      <c r="O19" s="41">
        <f>'Charges contractuels'!O19/1850</f>
        <v>44.998073146546517</v>
      </c>
      <c r="P19" s="41">
        <f>'Charges contractuels'!P19/1850</f>
        <v>46.275862693404271</v>
      </c>
      <c r="Q19" s="41">
        <f>'Charges contractuels'!Q19/1850</f>
        <v>46.506203051588855</v>
      </c>
      <c r="R19" s="41">
        <f>'Charges contractuels'!R19/1850</f>
        <v>54.873686179981142</v>
      </c>
      <c r="S19" s="41">
        <f>'Charges contractuels'!S19/1850</f>
        <v>55.071874008452788</v>
      </c>
      <c r="T19" s="41">
        <f>'Charges contractuels'!T19/1850</f>
        <v>62.343846298133137</v>
      </c>
      <c r="U19" s="41">
        <f>'Charges contractuels'!U19/1850</f>
        <v>58.87061334126809</v>
      </c>
      <c r="V19" s="41">
        <f>'Charges contractuels'!V19/1850</f>
        <v>66.142585630948446</v>
      </c>
      <c r="W19" s="41">
        <f>'Charges contractuels'!W19/1850</f>
        <v>67.385016512096371</v>
      </c>
      <c r="X19" s="41">
        <f>'Charges contractuels'!X19/1850</f>
        <v>68.515521337542197</v>
      </c>
      <c r="Y19" s="41">
        <f>'Charges contractuels'!Y19/1850</f>
        <v>71.98649024576487</v>
      </c>
      <c r="Z19" s="41">
        <f>'Charges contractuels'!Z19/1850</f>
        <v>79.627016225514978</v>
      </c>
      <c r="AA19" s="41">
        <f>'Charges contractuels'!AA19/1850</f>
        <v>89.503738490834792</v>
      </c>
      <c r="AB19" s="41">
        <f>'Charges contractuels'!AB19/1850</f>
        <v>91.495934151579092</v>
      </c>
      <c r="AC19" s="41">
        <f>'Charges contractuels'!AC19/1850</f>
        <v>92.626454171982246</v>
      </c>
      <c r="AD19" s="41">
        <f>'Charges contractuels'!AD19/1850</f>
        <v>105.55736286088556</v>
      </c>
      <c r="AE19" s="41">
        <f>'Charges contractuels'!AE19/1850</f>
        <v>101.09843302194163</v>
      </c>
      <c r="AF19" s="41">
        <f>'Charges contractuels'!AF19/1850</f>
        <v>114.02934171084496</v>
      </c>
      <c r="AG19" s="3"/>
      <c r="AH19" s="3"/>
      <c r="AI19" s="3"/>
      <c r="AJ19" s="3"/>
    </row>
    <row r="20" spans="1:36" ht="19.5" customHeight="1">
      <c r="A20" s="51">
        <v>18</v>
      </c>
      <c r="B20" s="41">
        <f>'Charges contractuels'!B20/1850</f>
        <v>25.201748446318046</v>
      </c>
      <c r="C20" s="41">
        <f>'Charges contractuels'!C20/1850</f>
        <v>28.721310828086089</v>
      </c>
      <c r="D20" s="41">
        <f>'Charges contractuels'!D20/1850</f>
        <v>30.453611938636531</v>
      </c>
      <c r="E20" s="41">
        <f>'Charges contractuels'!E20/1850</f>
        <v>33.195785108379923</v>
      </c>
      <c r="F20" s="41">
        <f>'Charges contractuels'!F20/1850</f>
        <v>29.72107824065376</v>
      </c>
      <c r="G20" s="41">
        <f>'Charges contractuels'!G20/1850</f>
        <v>34.60131866152161</v>
      </c>
      <c r="H20" s="41">
        <f>'Charges contractuels'!H20/1850</f>
        <v>38.400057994336926</v>
      </c>
      <c r="I20" s="41">
        <f>'Charges contractuels'!I20/1850</f>
        <v>42.079213012955215</v>
      </c>
      <c r="J20" s="41">
        <f>'Charges contractuels'!J20/1850</f>
        <v>36.244896416214807</v>
      </c>
      <c r="K20" s="41">
        <f>'Charges contractuels'!K20/1850</f>
        <v>41.265386293250195</v>
      </c>
      <c r="L20" s="41">
        <f>'Charges contractuels'!L20/1850</f>
        <v>38.084944969201231</v>
      </c>
      <c r="M20" s="41">
        <f>'Charges contractuels'!M20/1850</f>
        <v>41.579785155391328</v>
      </c>
      <c r="N20" s="41">
        <f>'Charges contractuels'!N20/1850</f>
        <v>41.883684302016547</v>
      </c>
      <c r="O20" s="41">
        <f>'Charges contractuels'!O20/1850</f>
        <v>45.378524488206644</v>
      </c>
      <c r="P20" s="41">
        <f>'Charges contractuels'!P20/1850</f>
        <v>46.656314035064383</v>
      </c>
      <c r="Q20" s="41">
        <f>'Charges contractuels'!Q20/1850</f>
        <v>46.886654393248982</v>
      </c>
      <c r="R20" s="41">
        <f>'Charges contractuels'!R20/1850</f>
        <v>55.254137521641262</v>
      </c>
      <c r="S20" s="41">
        <f>'Charges contractuels'!S20/1850</f>
        <v>55.452325350112901</v>
      </c>
      <c r="T20" s="41">
        <f>'Charges contractuels'!T20/1850</f>
        <v>62.724297639793249</v>
      </c>
      <c r="U20" s="41">
        <f>'Charges contractuels'!U20/1850</f>
        <v>59.251064682928209</v>
      </c>
      <c r="V20" s="41">
        <f>'Charges contractuels'!V20/1850</f>
        <v>66.523036972608551</v>
      </c>
      <c r="W20" s="41">
        <f>'Charges contractuels'!W20/1850</f>
        <v>67.765467853756491</v>
      </c>
      <c r="X20" s="41">
        <f>'Charges contractuels'!X20/1850</f>
        <v>68.895972679202302</v>
      </c>
      <c r="Y20" s="41">
        <f>'Charges contractuels'!Y20/1850</f>
        <v>72.366941587424989</v>
      </c>
      <c r="Z20" s="41">
        <f>'Charges contractuels'!Z20/1850</f>
        <v>80.00746756717507</v>
      </c>
      <c r="AA20" s="41">
        <f>'Charges contractuels'!AA20/1850</f>
        <v>89.884189832494911</v>
      </c>
      <c r="AB20" s="41">
        <f>'Charges contractuels'!AB20/1850</f>
        <v>91.876385493239184</v>
      </c>
      <c r="AC20" s="41">
        <f>'Charges contractuels'!AC20/1850</f>
        <v>93.006905513642366</v>
      </c>
      <c r="AD20" s="41">
        <f>'Charges contractuels'!AD20/1850</f>
        <v>105.93781420254568</v>
      </c>
      <c r="AE20" s="41">
        <f>'Charges contractuels'!AE20/1850</f>
        <v>101.47888436360176</v>
      </c>
      <c r="AF20" s="41">
        <f>'Charges contractuels'!AF20/1850</f>
        <v>114.40979305250509</v>
      </c>
      <c r="AG20" s="3"/>
      <c r="AH20" s="3"/>
      <c r="AI20" s="3"/>
      <c r="AJ20" s="3"/>
    </row>
    <row r="21" spans="1:36" ht="19.5" customHeight="1">
      <c r="A21" s="51">
        <v>19</v>
      </c>
      <c r="B21" s="41">
        <f>'Charges contractuels'!B21/1850</f>
        <v>25.607119518001433</v>
      </c>
      <c r="C21" s="41">
        <f>'Charges contractuels'!C21/1850</f>
        <v>29.126681899769476</v>
      </c>
      <c r="D21" s="41">
        <f>'Charges contractuels'!D21/1850</f>
        <v>30.858983010319914</v>
      </c>
      <c r="E21" s="41">
        <f>'Charges contractuels'!E21/1850</f>
        <v>33.601156180063313</v>
      </c>
      <c r="F21" s="41">
        <f>'Charges contractuels'!F21/1850</f>
        <v>30.668635779831209</v>
      </c>
      <c r="G21" s="41">
        <f>'Charges contractuels'!G21/1850</f>
        <v>35.548876200699063</v>
      </c>
      <c r="H21" s="41">
        <f>'Charges contractuels'!H21/1850</f>
        <v>39.347615533514379</v>
      </c>
      <c r="I21" s="41">
        <f>'Charges contractuels'!I21/1850</f>
        <v>43.02677055213266</v>
      </c>
      <c r="J21" s="41">
        <f>'Charges contractuels'!J21/1850</f>
        <v>37.138815756012917</v>
      </c>
      <c r="K21" s="41">
        <f>'Charges contractuels'!K21/1850</f>
        <v>42.159305633048291</v>
      </c>
      <c r="L21" s="41">
        <f>'Charges contractuels'!L21/1850</f>
        <v>38.978864308999334</v>
      </c>
      <c r="M21" s="41">
        <f>'Charges contractuels'!M21/1850</f>
        <v>42.473704495189423</v>
      </c>
      <c r="N21" s="41">
        <f>'Charges contractuels'!N21/1850</f>
        <v>42.77760364181465</v>
      </c>
      <c r="O21" s="41">
        <f>'Charges contractuels'!O21/1850</f>
        <v>46.272443828004739</v>
      </c>
      <c r="P21" s="41">
        <f>'Charges contractuels'!P21/1850</f>
        <v>47.550233374862486</v>
      </c>
      <c r="Q21" s="41">
        <f>'Charges contractuels'!Q21/1850</f>
        <v>48.341845066949205</v>
      </c>
      <c r="R21" s="41">
        <f>'Charges contractuels'!R21/1850</f>
        <v>56.709328195341492</v>
      </c>
      <c r="S21" s="41">
        <f>'Charges contractuels'!S21/1850</f>
        <v>57.177211321485686</v>
      </c>
      <c r="T21" s="41">
        <f>'Charges contractuels'!T21/1850</f>
        <v>64.179488313493479</v>
      </c>
      <c r="U21" s="41">
        <f>'Charges contractuels'!U21/1850</f>
        <v>60.975950654300988</v>
      </c>
      <c r="V21" s="41">
        <f>'Charges contractuels'!V21/1850</f>
        <v>67.978227646308781</v>
      </c>
      <c r="W21" s="41">
        <f>'Charges contractuels'!W21/1850</f>
        <v>69.680579495959321</v>
      </c>
      <c r="X21" s="41">
        <f>'Charges contractuels'!X21/1850</f>
        <v>70.811084321405147</v>
      </c>
      <c r="Y21" s="41">
        <f>'Charges contractuels'!Y21/1850</f>
        <v>74.282053229627834</v>
      </c>
      <c r="Z21" s="41">
        <f>'Charges contractuels'!Z21/1850</f>
        <v>81.922579209377929</v>
      </c>
      <c r="AA21" s="41">
        <f>'Charges contractuels'!AA21/1850</f>
        <v>91.799301474697756</v>
      </c>
      <c r="AB21" s="41">
        <f>'Charges contractuels'!AB21/1850</f>
        <v>94.320144895953945</v>
      </c>
      <c r="AC21" s="41">
        <f>'Charges contractuels'!AC21/1850</f>
        <v>95.450664916357113</v>
      </c>
      <c r="AD21" s="41">
        <f>'Charges contractuels'!AD21/1850</f>
        <v>108.38157360526044</v>
      </c>
      <c r="AE21" s="41">
        <f>'Charges contractuels'!AE21/1850</f>
        <v>103.92264376631651</v>
      </c>
      <c r="AF21" s="41">
        <f>'Charges contractuels'!AF21/1850</f>
        <v>116.85355245521984</v>
      </c>
      <c r="AG21" s="3"/>
      <c r="AH21" s="3"/>
      <c r="AI21" s="3"/>
      <c r="AJ21" s="3"/>
    </row>
    <row r="22" spans="1:36" ht="19.5" customHeight="1">
      <c r="A22" s="51">
        <v>20</v>
      </c>
      <c r="B22" s="41">
        <f>'Charges contractuels'!B22/1850</f>
        <v>25.607119518001433</v>
      </c>
      <c r="C22" s="41">
        <f>'Charges contractuels'!C22/1850</f>
        <v>29.126681899769476</v>
      </c>
      <c r="D22" s="41">
        <f>'Charges contractuels'!D22/1850</f>
        <v>30.858983010319914</v>
      </c>
      <c r="E22" s="41">
        <f>'Charges contractuels'!E22/1850</f>
        <v>33.601156180063313</v>
      </c>
      <c r="F22" s="41">
        <f>'Charges contractuels'!F22/1850</f>
        <v>30.668635779831209</v>
      </c>
      <c r="G22" s="41">
        <f>'Charges contractuels'!G22/1850</f>
        <v>35.548876200699063</v>
      </c>
      <c r="H22" s="41">
        <f>'Charges contractuels'!H22/1850</f>
        <v>39.347615533514379</v>
      </c>
      <c r="I22" s="41">
        <f>'Charges contractuels'!I22/1850</f>
        <v>43.02677055213266</v>
      </c>
      <c r="J22" s="41">
        <f>'Charges contractuels'!J22/1850</f>
        <v>37.138815756012917</v>
      </c>
      <c r="K22" s="41">
        <f>'Charges contractuels'!K22/1850</f>
        <v>42.159305633048291</v>
      </c>
      <c r="L22" s="41">
        <f>'Charges contractuels'!L22/1850</f>
        <v>38.978864308999334</v>
      </c>
      <c r="M22" s="41">
        <f>'Charges contractuels'!M22/1850</f>
        <v>42.473704495189423</v>
      </c>
      <c r="N22" s="41">
        <f>'Charges contractuels'!N22/1850</f>
        <v>42.77760364181465</v>
      </c>
      <c r="O22" s="41">
        <f>'Charges contractuels'!O22/1850</f>
        <v>46.272443828004739</v>
      </c>
      <c r="P22" s="41">
        <f>'Charges contractuels'!P22/1850</f>
        <v>47.550233374862486</v>
      </c>
      <c r="Q22" s="41">
        <f>'Charges contractuels'!Q22/1850</f>
        <v>48.341845066949205</v>
      </c>
      <c r="R22" s="41">
        <f>'Charges contractuels'!R22/1850</f>
        <v>56.709328195341492</v>
      </c>
      <c r="S22" s="41">
        <f>'Charges contractuels'!S22/1850</f>
        <v>57.177211321485686</v>
      </c>
      <c r="T22" s="41">
        <f>'Charges contractuels'!T22/1850</f>
        <v>64.179488313493479</v>
      </c>
      <c r="U22" s="41">
        <f>'Charges contractuels'!U22/1850</f>
        <v>60.975950654300988</v>
      </c>
      <c r="V22" s="41">
        <f>'Charges contractuels'!V22/1850</f>
        <v>67.978227646308781</v>
      </c>
      <c r="W22" s="41">
        <f>'Charges contractuels'!W22/1850</f>
        <v>69.680579495959321</v>
      </c>
      <c r="X22" s="41">
        <f>'Charges contractuels'!X22/1850</f>
        <v>70.811084321405147</v>
      </c>
      <c r="Y22" s="41">
        <f>'Charges contractuels'!Y22/1850</f>
        <v>74.282053229627834</v>
      </c>
      <c r="Z22" s="41">
        <f>'Charges contractuels'!Z22/1850</f>
        <v>81.922579209377929</v>
      </c>
      <c r="AA22" s="41">
        <f>'Charges contractuels'!AA22/1850</f>
        <v>91.799301474697756</v>
      </c>
      <c r="AB22" s="41">
        <f>'Charges contractuels'!AB22/1850</f>
        <v>94.320144895953945</v>
      </c>
      <c r="AC22" s="41">
        <f>'Charges contractuels'!AC22/1850</f>
        <v>95.450664916357113</v>
      </c>
      <c r="AD22" s="41">
        <f>'Charges contractuels'!AD22/1850</f>
        <v>108.38157360526044</v>
      </c>
      <c r="AE22" s="41">
        <f>'Charges contractuels'!AE22/1850</f>
        <v>103.92264376631651</v>
      </c>
      <c r="AF22" s="41">
        <f>'Charges contractuels'!AF22/1850</f>
        <v>116.85355245521984</v>
      </c>
      <c r="AG22" s="3"/>
      <c r="AH22" s="3"/>
      <c r="AI22" s="3"/>
      <c r="AJ22" s="3"/>
    </row>
    <row r="23" spans="1:36" ht="19.5" customHeight="1">
      <c r="A23" s="51">
        <v>21</v>
      </c>
      <c r="B23" s="41">
        <f>'Charges contractuels'!B23/1850</f>
        <v>26.012490589684823</v>
      </c>
      <c r="C23" s="41">
        <f>'Charges contractuels'!C23/1850</f>
        <v>29.532052971452863</v>
      </c>
      <c r="D23" s="41">
        <f>'Charges contractuels'!D23/1850</f>
        <v>31.264354082003305</v>
      </c>
      <c r="E23" s="41">
        <f>'Charges contractuels'!E23/1850</f>
        <v>34.006527251746697</v>
      </c>
      <c r="F23" s="41">
        <f>'Charges contractuels'!F23/1850</f>
        <v>31.616193319008662</v>
      </c>
      <c r="G23" s="41">
        <f>'Charges contractuels'!G23/1850</f>
        <v>36.496433739876508</v>
      </c>
      <c r="H23" s="41">
        <f>'Charges contractuels'!H23/1850</f>
        <v>40.295173072691824</v>
      </c>
      <c r="I23" s="41">
        <f>'Charges contractuels'!I23/1850</f>
        <v>43.974328091310113</v>
      </c>
      <c r="J23" s="41">
        <f>'Charges contractuels'!J23/1850</f>
        <v>38.032735095811013</v>
      </c>
      <c r="K23" s="41">
        <f>'Charges contractuels'!K23/1850</f>
        <v>43.053224972846394</v>
      </c>
      <c r="L23" s="41">
        <f>'Charges contractuels'!L23/1850</f>
        <v>39.87278364879743</v>
      </c>
      <c r="M23" s="41">
        <f>'Charges contractuels'!M23/1850</f>
        <v>43.367623834987526</v>
      </c>
      <c r="N23" s="41">
        <f>'Charges contractuels'!N23/1850</f>
        <v>43.671522981612746</v>
      </c>
      <c r="O23" s="41">
        <f>'Charges contractuels'!O23/1850</f>
        <v>47.166363167802842</v>
      </c>
      <c r="P23" s="41">
        <f>'Charges contractuels'!P23/1850</f>
        <v>48.444152714660582</v>
      </c>
      <c r="Q23" s="41">
        <f>'Charges contractuels'!Q23/1850</f>
        <v>49.797035740649434</v>
      </c>
      <c r="R23" s="41">
        <f>'Charges contractuels'!R23/1850</f>
        <v>58.164518869041721</v>
      </c>
      <c r="S23" s="41">
        <f>'Charges contractuels'!S23/1850</f>
        <v>58.902097292858464</v>
      </c>
      <c r="T23" s="41">
        <f>'Charges contractuels'!T23/1850</f>
        <v>65.634678987193709</v>
      </c>
      <c r="U23" s="41">
        <f>'Charges contractuels'!U23/1850</f>
        <v>62.700836625673773</v>
      </c>
      <c r="V23" s="41">
        <f>'Charges contractuels'!V23/1850</f>
        <v>69.433418320009011</v>
      </c>
      <c r="W23" s="41">
        <f>'Charges contractuels'!W23/1850</f>
        <v>71.595691138162167</v>
      </c>
      <c r="X23" s="41">
        <f>'Charges contractuels'!X23/1850</f>
        <v>72.726195963608006</v>
      </c>
      <c r="Y23" s="41">
        <f>'Charges contractuels'!Y23/1850</f>
        <v>76.19716487183068</v>
      </c>
      <c r="Z23" s="41">
        <f>'Charges contractuels'!Z23/1850</f>
        <v>83.837690851580774</v>
      </c>
      <c r="AA23" s="41">
        <f>'Charges contractuels'!AA23/1850</f>
        <v>93.714413116900602</v>
      </c>
      <c r="AB23" s="41">
        <f>'Charges contractuels'!AB23/1850</f>
        <v>96.763904298668706</v>
      </c>
      <c r="AC23" s="41">
        <f>'Charges contractuels'!AC23/1850</f>
        <v>97.894424319071859</v>
      </c>
      <c r="AD23" s="41">
        <f>'Charges contractuels'!AD23/1850</f>
        <v>110.82533300797519</v>
      </c>
      <c r="AE23" s="41">
        <f>'Charges contractuels'!AE23/1850</f>
        <v>106.36640316903127</v>
      </c>
      <c r="AF23" s="41">
        <f>'Charges contractuels'!AF23/1850</f>
        <v>119.29731185793462</v>
      </c>
      <c r="AG23" s="3"/>
      <c r="AH23" s="3"/>
      <c r="AI23" s="3"/>
      <c r="AJ23" s="3"/>
    </row>
    <row r="24" spans="1:36" ht="19.5" customHeight="1">
      <c r="A24" s="51">
        <v>22</v>
      </c>
      <c r="B24" s="41">
        <f>'Charges contractuels'!B24/1850</f>
        <v>26.012490589684823</v>
      </c>
      <c r="C24" s="41">
        <f>'Charges contractuels'!C24/1850</f>
        <v>29.532052971452863</v>
      </c>
      <c r="D24" s="41">
        <f>'Charges contractuels'!D24/1850</f>
        <v>31.264354082003305</v>
      </c>
      <c r="E24" s="41">
        <f>'Charges contractuels'!E24/1850</f>
        <v>34.006527251746697</v>
      </c>
      <c r="F24" s="41">
        <f>'Charges contractuels'!F24/1850</f>
        <v>31.616193319008662</v>
      </c>
      <c r="G24" s="41">
        <f>'Charges contractuels'!G24/1850</f>
        <v>36.496433739876508</v>
      </c>
      <c r="H24" s="41">
        <f>'Charges contractuels'!H24/1850</f>
        <v>40.295173072691824</v>
      </c>
      <c r="I24" s="41">
        <f>'Charges contractuels'!I24/1850</f>
        <v>43.974328091310113</v>
      </c>
      <c r="J24" s="41">
        <f>'Charges contractuels'!J24/1850</f>
        <v>38.032735095811013</v>
      </c>
      <c r="K24" s="41">
        <f>'Charges contractuels'!K24/1850</f>
        <v>43.053224972846394</v>
      </c>
      <c r="L24" s="41">
        <f>'Charges contractuels'!L24/1850</f>
        <v>39.87278364879743</v>
      </c>
      <c r="M24" s="41">
        <f>'Charges contractuels'!M24/1850</f>
        <v>43.367623834987526</v>
      </c>
      <c r="N24" s="41">
        <f>'Charges contractuels'!N24/1850</f>
        <v>43.671522981612746</v>
      </c>
      <c r="O24" s="41">
        <f>'Charges contractuels'!O24/1850</f>
        <v>47.166363167802842</v>
      </c>
      <c r="P24" s="41">
        <f>'Charges contractuels'!P24/1850</f>
        <v>48.444152714660582</v>
      </c>
      <c r="Q24" s="41">
        <f>'Charges contractuels'!Q24/1850</f>
        <v>49.797035740649434</v>
      </c>
      <c r="R24" s="41">
        <f>'Charges contractuels'!R24/1850</f>
        <v>58.164518869041721</v>
      </c>
      <c r="S24" s="41">
        <f>'Charges contractuels'!S24/1850</f>
        <v>58.902097292858464</v>
      </c>
      <c r="T24" s="41">
        <f>'Charges contractuels'!T24/1850</f>
        <v>65.634678987193709</v>
      </c>
      <c r="U24" s="41">
        <f>'Charges contractuels'!U24/1850</f>
        <v>62.700836625673773</v>
      </c>
      <c r="V24" s="41">
        <f>'Charges contractuels'!V24/1850</f>
        <v>69.433418320009011</v>
      </c>
      <c r="W24" s="41">
        <f>'Charges contractuels'!W24/1850</f>
        <v>71.595691138162167</v>
      </c>
      <c r="X24" s="41">
        <f>'Charges contractuels'!X24/1850</f>
        <v>72.726195963608006</v>
      </c>
      <c r="Y24" s="41">
        <f>'Charges contractuels'!Y24/1850</f>
        <v>76.19716487183068</v>
      </c>
      <c r="Z24" s="41">
        <f>'Charges contractuels'!Z24/1850</f>
        <v>83.837690851580774</v>
      </c>
      <c r="AA24" s="41">
        <f>'Charges contractuels'!AA24/1850</f>
        <v>93.714413116900602</v>
      </c>
      <c r="AB24" s="41">
        <f>'Charges contractuels'!AB24/1850</f>
        <v>96.763904298668706</v>
      </c>
      <c r="AC24" s="41">
        <f>'Charges contractuels'!AC24/1850</f>
        <v>97.894424319071859</v>
      </c>
      <c r="AD24" s="41">
        <f>'Charges contractuels'!AD24/1850</f>
        <v>110.82533300797519</v>
      </c>
      <c r="AE24" s="41">
        <f>'Charges contractuels'!AE24/1850</f>
        <v>106.36640316903127</v>
      </c>
      <c r="AF24" s="41">
        <f>'Charges contractuels'!AF24/1850</f>
        <v>119.29731185793462</v>
      </c>
      <c r="AG24" s="3"/>
      <c r="AH24" s="3"/>
      <c r="AI24" s="3"/>
      <c r="AJ24" s="3"/>
    </row>
    <row r="25" spans="1:36" ht="19.5" customHeight="1">
      <c r="A25" s="51">
        <v>23</v>
      </c>
      <c r="B25" s="41">
        <f>'Charges contractuels'!B25/1850</f>
        <v>25.870934367186791</v>
      </c>
      <c r="C25" s="41">
        <f>'Charges contractuels'!C25/1850</f>
        <v>29.3904815539975</v>
      </c>
      <c r="D25" s="41">
        <f>'Charges contractuels'!D25/1850</f>
        <v>31.669725153686688</v>
      </c>
      <c r="E25" s="41">
        <f>'Charges contractuels'!E25/1850</f>
        <v>34.411898323430087</v>
      </c>
      <c r="F25" s="41">
        <f>'Charges contractuels'!F25/1850</f>
        <v>32.563750858186111</v>
      </c>
      <c r="G25" s="41">
        <f>'Charges contractuels'!G25/1850</f>
        <v>37.443991279053961</v>
      </c>
      <c r="H25" s="41">
        <f>'Charges contractuels'!H25/1850</f>
        <v>41.242730611869277</v>
      </c>
      <c r="I25" s="41">
        <f>'Charges contractuels'!I25/1850</f>
        <v>44.921885630487559</v>
      </c>
      <c r="J25" s="41">
        <f>'Charges contractuels'!J25/1850</f>
        <v>38.926654435609116</v>
      </c>
      <c r="K25" s="41">
        <f>'Charges contractuels'!K25/1850</f>
        <v>43.94714431264449</v>
      </c>
      <c r="L25" s="41">
        <f>'Charges contractuels'!L25/1850</f>
        <v>40.766702988595533</v>
      </c>
      <c r="M25" s="41">
        <f>'Charges contractuels'!M25/1850</f>
        <v>44.261543174785622</v>
      </c>
      <c r="N25" s="41">
        <f>'Charges contractuels'!N25/1850</f>
        <v>44.565442321410849</v>
      </c>
      <c r="O25" s="41">
        <f>'Charges contractuels'!O25/1850</f>
        <v>48.060282507600938</v>
      </c>
      <c r="P25" s="41">
        <f>'Charges contractuels'!P25/1850</f>
        <v>49.338072054458685</v>
      </c>
      <c r="Q25" s="41">
        <f>'Charges contractuels'!Q25/1850</f>
        <v>51.252226414349664</v>
      </c>
      <c r="R25" s="41">
        <f>'Charges contractuels'!R25/1850</f>
        <v>59.619709542741944</v>
      </c>
      <c r="S25" s="41">
        <f>'Charges contractuels'!S25/1850</f>
        <v>60.626983264231249</v>
      </c>
      <c r="T25" s="41">
        <f>'Charges contractuels'!T25/1850</f>
        <v>67.089869660893939</v>
      </c>
      <c r="U25" s="41">
        <f>'Charges contractuels'!U25/1850</f>
        <v>64.425722597046558</v>
      </c>
      <c r="V25" s="41">
        <f>'Charges contractuels'!V25/1850</f>
        <v>70.888608993709241</v>
      </c>
      <c r="W25" s="41">
        <f>'Charges contractuels'!W25/1850</f>
        <v>73.510802780365026</v>
      </c>
      <c r="X25" s="41">
        <f>'Charges contractuels'!X25/1850</f>
        <v>74.641307605810852</v>
      </c>
      <c r="Y25" s="41">
        <f>'Charges contractuels'!Y25/1850</f>
        <v>78.11227651403351</v>
      </c>
      <c r="Z25" s="41">
        <f>'Charges contractuels'!Z25/1850</f>
        <v>85.752802493783619</v>
      </c>
      <c r="AA25" s="41">
        <f>'Charges contractuels'!AA25/1850</f>
        <v>95.629524759103447</v>
      </c>
      <c r="AB25" s="41">
        <f>'Charges contractuels'!AB25/1850</f>
        <v>99.207663701383453</v>
      </c>
      <c r="AC25" s="41">
        <f>'Charges contractuels'!AC25/1850</f>
        <v>100.33818372178661</v>
      </c>
      <c r="AD25" s="41">
        <f>'Charges contractuels'!AD25/1850</f>
        <v>113.26909241068994</v>
      </c>
      <c r="AE25" s="41">
        <f>'Charges contractuels'!AE25/1850</f>
        <v>108.81016257174605</v>
      </c>
      <c r="AF25" s="41">
        <f>'Charges contractuels'!AF25/1850</f>
        <v>121.74107126064936</v>
      </c>
      <c r="AG25" s="3"/>
      <c r="AH25" s="3"/>
      <c r="AI25" s="3"/>
      <c r="AJ25" s="3"/>
    </row>
    <row r="26" spans="1:36" ht="19.5" customHeight="1">
      <c r="A26" s="51">
        <v>24</v>
      </c>
      <c r="B26" s="41">
        <f>'Charges contractuels'!B26/1850</f>
        <v>26.251385708846914</v>
      </c>
      <c r="C26" s="41">
        <f>'Charges contractuels'!C26/1850</f>
        <v>29.770932895657623</v>
      </c>
      <c r="D26" s="41">
        <f>'Charges contractuels'!D26/1850</f>
        <v>32.050176495346811</v>
      </c>
      <c r="E26" s="41">
        <f>'Charges contractuels'!E26/1850</f>
        <v>34.792349665090207</v>
      </c>
      <c r="F26" s="41">
        <f>'Charges contractuels'!F26/1850</f>
        <v>32.944202199846231</v>
      </c>
      <c r="G26" s="41">
        <f>'Charges contractuels'!G26/1850</f>
        <v>37.82444262071408</v>
      </c>
      <c r="H26" s="41">
        <f>'Charges contractuels'!H26/1850</f>
        <v>41.623181953529397</v>
      </c>
      <c r="I26" s="41">
        <f>'Charges contractuels'!I26/1850</f>
        <v>45.302336972147685</v>
      </c>
      <c r="J26" s="41">
        <f>'Charges contractuels'!J26/1850</f>
        <v>39.307105777269236</v>
      </c>
      <c r="K26" s="41">
        <f>'Charges contractuels'!K26/1850</f>
        <v>44.327595654304616</v>
      </c>
      <c r="L26" s="41">
        <f>'Charges contractuels'!L26/1850</f>
        <v>41.147154330255653</v>
      </c>
      <c r="M26" s="41">
        <f>'Charges contractuels'!M26/1850</f>
        <v>44.641994516445749</v>
      </c>
      <c r="N26" s="41">
        <f>'Charges contractuels'!N26/1850</f>
        <v>44.945893663070969</v>
      </c>
      <c r="O26" s="41">
        <f>'Charges contractuels'!O26/1850</f>
        <v>48.440733849261051</v>
      </c>
      <c r="P26" s="41">
        <f>'Charges contractuels'!P26/1850</f>
        <v>49.718523396118805</v>
      </c>
      <c r="Q26" s="41">
        <f>'Charges contractuels'!Q26/1850</f>
        <v>51.632677756009784</v>
      </c>
      <c r="R26" s="41">
        <f>'Charges contractuels'!R26/1850</f>
        <v>60.000160884402064</v>
      </c>
      <c r="S26" s="41">
        <f>'Charges contractuels'!S26/1850</f>
        <v>61.007434605891362</v>
      </c>
      <c r="T26" s="41">
        <f>'Charges contractuels'!T26/1850</f>
        <v>67.470321002554059</v>
      </c>
      <c r="U26" s="41">
        <f>'Charges contractuels'!U26/1850</f>
        <v>64.806173938706664</v>
      </c>
      <c r="V26" s="41">
        <f>'Charges contractuels'!V26/1850</f>
        <v>71.269060335369346</v>
      </c>
      <c r="W26" s="41">
        <f>'Charges contractuels'!W26/1850</f>
        <v>73.891254122025131</v>
      </c>
      <c r="X26" s="41">
        <f>'Charges contractuels'!X26/1850</f>
        <v>75.021758947470971</v>
      </c>
      <c r="Y26" s="41">
        <f>'Charges contractuels'!Y26/1850</f>
        <v>78.49272785569363</v>
      </c>
      <c r="Z26" s="41">
        <f>'Charges contractuels'!Z26/1850</f>
        <v>86.133253835443739</v>
      </c>
      <c r="AA26" s="41">
        <f>'Charges contractuels'!AA26/1850</f>
        <v>96.009976100763552</v>
      </c>
      <c r="AB26" s="41">
        <f>'Charges contractuels'!AB26/1850</f>
        <v>99.588115043043558</v>
      </c>
      <c r="AC26" s="41">
        <f>'Charges contractuels'!AC26/1850</f>
        <v>100.71863506344674</v>
      </c>
      <c r="AD26" s="41">
        <f>'Charges contractuels'!AD26/1850</f>
        <v>113.64954375235007</v>
      </c>
      <c r="AE26" s="41">
        <f>'Charges contractuels'!AE26/1850</f>
        <v>109.19061391340615</v>
      </c>
      <c r="AF26" s="41">
        <f>'Charges contractuels'!AF26/1850</f>
        <v>122.1215226023095</v>
      </c>
      <c r="AG26" s="3"/>
      <c r="AH26" s="3"/>
      <c r="AI26" s="3"/>
      <c r="AJ26" s="3"/>
    </row>
    <row r="27" spans="1:36" ht="19.5" customHeight="1">
      <c r="A27" s="51">
        <v>25</v>
      </c>
      <c r="B27" s="41">
        <f>'Charges contractuels'!B27/1850</f>
        <v>26.656756780530298</v>
      </c>
      <c r="C27" s="41">
        <f>'Charges contractuels'!C27/1850</f>
        <v>30.176303967341006</v>
      </c>
      <c r="D27" s="41">
        <f>'Charges contractuels'!D27/1850</f>
        <v>32.455547567030195</v>
      </c>
      <c r="E27" s="41">
        <f>'Charges contractuels'!E27/1850</f>
        <v>35.19772073677359</v>
      </c>
      <c r="F27" s="41">
        <f>'Charges contractuels'!F27/1850</f>
        <v>33.891759739023684</v>
      </c>
      <c r="G27" s="41">
        <f>'Charges contractuels'!G27/1850</f>
        <v>38.772000159891533</v>
      </c>
      <c r="H27" s="41">
        <f>'Charges contractuels'!H27/1850</f>
        <v>42.570739492706849</v>
      </c>
      <c r="I27" s="41">
        <f>'Charges contractuels'!I27/1850</f>
        <v>46.249894511325131</v>
      </c>
      <c r="J27" s="41">
        <f>'Charges contractuels'!J27/1850</f>
        <v>40.201025117067338</v>
      </c>
      <c r="K27" s="41">
        <f>'Charges contractuels'!K27/1850</f>
        <v>45.221514994102705</v>
      </c>
      <c r="L27" s="41">
        <f>'Charges contractuels'!L27/1850</f>
        <v>42.041073670053756</v>
      </c>
      <c r="M27" s="41">
        <f>'Charges contractuels'!M27/1850</f>
        <v>45.535913856243837</v>
      </c>
      <c r="N27" s="41">
        <f>'Charges contractuels'!N27/1850</f>
        <v>45.839813002869072</v>
      </c>
      <c r="O27" s="41">
        <f>'Charges contractuels'!O27/1850</f>
        <v>49.334653189059154</v>
      </c>
      <c r="P27" s="41">
        <f>'Charges contractuels'!P27/1850</f>
        <v>50.612442735916908</v>
      </c>
      <c r="Q27" s="41">
        <f>'Charges contractuels'!Q27/1850</f>
        <v>51.632677756009784</v>
      </c>
      <c r="R27" s="41">
        <f>'Charges contractuels'!R27/1850</f>
        <v>60.000160884402064</v>
      </c>
      <c r="S27" s="41">
        <f>'Charges contractuels'!S27/1850</f>
        <v>61.007434605891362</v>
      </c>
      <c r="T27" s="41">
        <f>'Charges contractuels'!T27/1850</f>
        <v>67.470321002554059</v>
      </c>
      <c r="U27" s="41">
        <f>'Charges contractuels'!U27/1850</f>
        <v>64.806173938706664</v>
      </c>
      <c r="V27" s="41">
        <f>'Charges contractuels'!V27/1850</f>
        <v>71.269060335369346</v>
      </c>
      <c r="W27" s="41">
        <f>'Charges contractuels'!W27/1850</f>
        <v>73.891254122025131</v>
      </c>
      <c r="X27" s="41">
        <f>'Charges contractuels'!X27/1850</f>
        <v>75.021758947470971</v>
      </c>
      <c r="Y27" s="41">
        <f>'Charges contractuels'!Y27/1850</f>
        <v>78.49272785569363</v>
      </c>
      <c r="Z27" s="41">
        <f>'Charges contractuels'!Z27/1850</f>
        <v>86.133253835443739</v>
      </c>
      <c r="AA27" s="41">
        <f>'Charges contractuels'!AA27/1850</f>
        <v>96.009976100763552</v>
      </c>
      <c r="AB27" s="41">
        <f>'Charges contractuels'!AB27/1850</f>
        <v>99.588115043043558</v>
      </c>
      <c r="AC27" s="41">
        <f>'Charges contractuels'!AC27/1850</f>
        <v>100.71863506344674</v>
      </c>
      <c r="AD27" s="41">
        <f>'Charges contractuels'!AD27/1850</f>
        <v>113.64954375235007</v>
      </c>
      <c r="AE27" s="41">
        <f>'Charges contractuels'!AE27/1850</f>
        <v>109.19061391340615</v>
      </c>
      <c r="AF27" s="41">
        <f>'Charges contractuels'!AF27/1850</f>
        <v>122.1215226023095</v>
      </c>
      <c r="AG27" s="3"/>
      <c r="AH27" s="3"/>
      <c r="AI27" s="3"/>
      <c r="AJ27" s="3"/>
    </row>
    <row r="28" spans="1:36" ht="19.5" customHeight="1">
      <c r="A28" s="51">
        <v>26</v>
      </c>
      <c r="B28" s="41">
        <f>'Charges contractuels'!B28/1850</f>
        <v>26.656756780530298</v>
      </c>
      <c r="C28" s="41">
        <f>'Charges contractuels'!C28/1850</f>
        <v>30.176303967341006</v>
      </c>
      <c r="D28" s="41">
        <f>'Charges contractuels'!D28/1850</f>
        <v>32.455547567030195</v>
      </c>
      <c r="E28" s="41">
        <f>'Charges contractuels'!E28/1850</f>
        <v>35.19772073677359</v>
      </c>
      <c r="F28" s="41">
        <f>'Charges contractuels'!F28/1850</f>
        <v>33.891759739023684</v>
      </c>
      <c r="G28" s="41">
        <f>'Charges contractuels'!G28/1850</f>
        <v>38.772000159891533</v>
      </c>
      <c r="H28" s="41">
        <f>'Charges contractuels'!H28/1850</f>
        <v>42.570739492706849</v>
      </c>
      <c r="I28" s="41">
        <f>'Charges contractuels'!I28/1850</f>
        <v>46.249894511325131</v>
      </c>
      <c r="J28" s="41">
        <f>'Charges contractuels'!J28/1850</f>
        <v>40.201025117067338</v>
      </c>
      <c r="K28" s="41">
        <f>'Charges contractuels'!K28/1850</f>
        <v>45.221514994102705</v>
      </c>
      <c r="L28" s="41">
        <f>'Charges contractuels'!L28/1850</f>
        <v>42.041073670053756</v>
      </c>
      <c r="M28" s="41">
        <f>'Charges contractuels'!M28/1850</f>
        <v>45.535913856243837</v>
      </c>
      <c r="N28" s="41">
        <f>'Charges contractuels'!N28/1850</f>
        <v>45.839813002869072</v>
      </c>
      <c r="O28" s="41">
        <f>'Charges contractuels'!O28/1850</f>
        <v>49.334653189059154</v>
      </c>
      <c r="P28" s="41">
        <f>'Charges contractuels'!P28/1850</f>
        <v>50.612442735916908</v>
      </c>
      <c r="Q28" s="41">
        <f>'Charges contractuels'!Q28/1850</f>
        <v>51.632677756009784</v>
      </c>
      <c r="R28" s="41">
        <f>'Charges contractuels'!R28/1850</f>
        <v>60.000160884402064</v>
      </c>
      <c r="S28" s="41">
        <f>'Charges contractuels'!S28/1850</f>
        <v>61.007434605891362</v>
      </c>
      <c r="T28" s="41">
        <f>'Charges contractuels'!T28/1850</f>
        <v>67.470321002554059</v>
      </c>
      <c r="U28" s="41">
        <f>'Charges contractuels'!U28/1850</f>
        <v>64.806173938706664</v>
      </c>
      <c r="V28" s="41">
        <f>'Charges contractuels'!V28/1850</f>
        <v>71.269060335369346</v>
      </c>
      <c r="W28" s="41">
        <f>'Charges contractuels'!W28/1850</f>
        <v>73.891254122025131</v>
      </c>
      <c r="X28" s="41">
        <f>'Charges contractuels'!X28/1850</f>
        <v>75.021758947470971</v>
      </c>
      <c r="Y28" s="41">
        <f>'Charges contractuels'!Y28/1850</f>
        <v>78.49272785569363</v>
      </c>
      <c r="Z28" s="41">
        <f>'Charges contractuels'!Z28/1850</f>
        <v>86.133253835443739</v>
      </c>
      <c r="AA28" s="41">
        <f>'Charges contractuels'!AA28/1850</f>
        <v>96.009976100763552</v>
      </c>
      <c r="AB28" s="41">
        <f>'Charges contractuels'!AB28/1850</f>
        <v>99.588115043043558</v>
      </c>
      <c r="AC28" s="41">
        <f>'Charges contractuels'!AC28/1850</f>
        <v>100.71863506344674</v>
      </c>
      <c r="AD28" s="41">
        <f>'Charges contractuels'!AD28/1850</f>
        <v>113.64954375235007</v>
      </c>
      <c r="AE28" s="41">
        <f>'Charges contractuels'!AE28/1850</f>
        <v>109.19061391340615</v>
      </c>
      <c r="AF28" s="41">
        <f>'Charges contractuels'!AF28/1850</f>
        <v>122.1215226023095</v>
      </c>
      <c r="AG28" s="3"/>
      <c r="AH28" s="3"/>
      <c r="AI28" s="3"/>
      <c r="AJ28" s="3"/>
    </row>
    <row r="29" spans="1:36" ht="19.5" customHeight="1">
      <c r="A29" s="51">
        <v>27</v>
      </c>
      <c r="B29" s="41">
        <f>'Charges contractuels'!B29/1850</f>
        <v>27.293957316216741</v>
      </c>
      <c r="C29" s="41">
        <f>'Charges contractuels'!C29/1850</f>
        <v>30.813504503027445</v>
      </c>
      <c r="D29" s="41">
        <f>'Charges contractuels'!D29/1850</f>
        <v>33.092748102716634</v>
      </c>
      <c r="E29" s="41">
        <f>'Charges contractuels'!E29/1850</f>
        <v>35.834921272460029</v>
      </c>
      <c r="F29" s="41">
        <f>'Charges contractuels'!F29/1850</f>
        <v>34.839317278201136</v>
      </c>
      <c r="G29" s="41">
        <f>'Charges contractuels'!G29/1850</f>
        <v>39.719557699068979</v>
      </c>
      <c r="H29" s="41">
        <f>'Charges contractuels'!H29/1850</f>
        <v>43.518297031884295</v>
      </c>
      <c r="I29" s="41">
        <f>'Charges contractuels'!I29/1850</f>
        <v>47.197452050502591</v>
      </c>
      <c r="J29" s="41">
        <f>'Charges contractuels'!J29/1850</f>
        <v>41.094944456865434</v>
      </c>
      <c r="K29" s="41">
        <f>'Charges contractuels'!K29/1850</f>
        <v>46.115434333900808</v>
      </c>
      <c r="L29" s="41">
        <f>'Charges contractuels'!L29/1850</f>
        <v>42.934993009851851</v>
      </c>
      <c r="M29" s="41">
        <f>'Charges contractuels'!M29/1850</f>
        <v>46.42983319604194</v>
      </c>
      <c r="N29" s="41">
        <f>'Charges contractuels'!N29/1850</f>
        <v>46.733732342667167</v>
      </c>
      <c r="O29" s="41">
        <f>'Charges contractuels'!O29/1850</f>
        <v>50.228572528857249</v>
      </c>
      <c r="P29" s="41">
        <f>'Charges contractuels'!P29/1850</f>
        <v>51.50636207571501</v>
      </c>
      <c r="Q29" s="41">
        <f>'Charges contractuels'!Q29/1850</f>
        <v>51.632677756009784</v>
      </c>
      <c r="R29" s="41">
        <f>'Charges contractuels'!R29/1850</f>
        <v>60.000160884402064</v>
      </c>
      <c r="S29" s="41">
        <f>'Charges contractuels'!S29/1850</f>
        <v>61.007434605891362</v>
      </c>
      <c r="T29" s="41">
        <f>'Charges contractuels'!T29/1850</f>
        <v>67.470321002554059</v>
      </c>
      <c r="U29" s="41">
        <f>'Charges contractuels'!U29/1850</f>
        <v>64.806173938706664</v>
      </c>
      <c r="V29" s="41">
        <f>'Charges contractuels'!V29/1850</f>
        <v>71.269060335369346</v>
      </c>
      <c r="W29" s="41">
        <f>'Charges contractuels'!W29/1850</f>
        <v>73.891254122025131</v>
      </c>
      <c r="X29" s="41">
        <f>'Charges contractuels'!X29/1850</f>
        <v>75.021758947470971</v>
      </c>
      <c r="Y29" s="41">
        <f>'Charges contractuels'!Y29/1850</f>
        <v>78.49272785569363</v>
      </c>
      <c r="Z29" s="41">
        <f>'Charges contractuels'!Z29/1850</f>
        <v>86.133253835443739</v>
      </c>
      <c r="AA29" s="41">
        <f>'Charges contractuels'!AA29/1850</f>
        <v>96.009976100763552</v>
      </c>
      <c r="AB29" s="41">
        <f>'Charges contractuels'!AB29/1850</f>
        <v>99.588115043043558</v>
      </c>
      <c r="AC29" s="41">
        <f>'Charges contractuels'!AC29/1850</f>
        <v>100.71863506344674</v>
      </c>
      <c r="AD29" s="41">
        <f>'Charges contractuels'!AD29/1850</f>
        <v>113.64954375235007</v>
      </c>
      <c r="AE29" s="41">
        <f>'Charges contractuels'!AE29/1850</f>
        <v>109.19061391340615</v>
      </c>
      <c r="AF29" s="41">
        <f>'Charges contractuels'!AF29/1850</f>
        <v>122.1215226023095</v>
      </c>
      <c r="AG29" s="3"/>
      <c r="AH29" s="3"/>
      <c r="AI29" s="3"/>
      <c r="AJ29" s="3"/>
    </row>
    <row r="30" spans="1:36" ht="19.5" customHeight="1">
      <c r="A30" s="51">
        <v>28</v>
      </c>
      <c r="B30" s="41">
        <f>'Charges contractuels'!B30/1850</f>
        <v>27.293957316216741</v>
      </c>
      <c r="C30" s="41">
        <f>'Charges contractuels'!C30/1850</f>
        <v>30.813504503027445</v>
      </c>
      <c r="D30" s="41">
        <f>'Charges contractuels'!D30/1850</f>
        <v>33.092748102716634</v>
      </c>
      <c r="E30" s="41">
        <f>'Charges contractuels'!E30/1850</f>
        <v>35.834921272460029</v>
      </c>
      <c r="F30" s="41">
        <f>'Charges contractuels'!F30/1850</f>
        <v>34.839317278201136</v>
      </c>
      <c r="G30" s="41">
        <f>'Charges contractuels'!G30/1850</f>
        <v>39.719557699068979</v>
      </c>
      <c r="H30" s="41">
        <f>'Charges contractuels'!H30/1850</f>
        <v>43.518297031884295</v>
      </c>
      <c r="I30" s="41">
        <f>'Charges contractuels'!I30/1850</f>
        <v>47.197452050502591</v>
      </c>
      <c r="J30" s="41">
        <f>'Charges contractuels'!J30/1850</f>
        <v>41.094944456865434</v>
      </c>
      <c r="K30" s="41">
        <f>'Charges contractuels'!K30/1850</f>
        <v>46.115434333900808</v>
      </c>
      <c r="L30" s="41">
        <f>'Charges contractuels'!L30/1850</f>
        <v>42.934993009851851</v>
      </c>
      <c r="M30" s="41">
        <f>'Charges contractuels'!M30/1850</f>
        <v>46.42983319604194</v>
      </c>
      <c r="N30" s="41">
        <f>'Charges contractuels'!N30/1850</f>
        <v>46.733732342667167</v>
      </c>
      <c r="O30" s="41">
        <f>'Charges contractuels'!O30/1850</f>
        <v>50.228572528857249</v>
      </c>
      <c r="P30" s="41">
        <f>'Charges contractuels'!P30/1850</f>
        <v>51.50636207571501</v>
      </c>
      <c r="Q30" s="41">
        <f>'Charges contractuels'!Q30/1850</f>
        <v>51.632677756009784</v>
      </c>
      <c r="R30" s="41">
        <f>'Charges contractuels'!R30/1850</f>
        <v>60.000160884402064</v>
      </c>
      <c r="S30" s="41">
        <f>'Charges contractuels'!S30/1850</f>
        <v>61.007434605891362</v>
      </c>
      <c r="T30" s="41">
        <f>'Charges contractuels'!T30/1850</f>
        <v>67.470321002554059</v>
      </c>
      <c r="U30" s="41">
        <f>'Charges contractuels'!U30/1850</f>
        <v>64.806173938706664</v>
      </c>
      <c r="V30" s="41">
        <f>'Charges contractuels'!V30/1850</f>
        <v>71.269060335369346</v>
      </c>
      <c r="W30" s="41">
        <f>'Charges contractuels'!W30/1850</f>
        <v>73.891254122025131</v>
      </c>
      <c r="X30" s="41">
        <f>'Charges contractuels'!X30/1850</f>
        <v>75.021758947470971</v>
      </c>
      <c r="Y30" s="41">
        <f>'Charges contractuels'!Y30/1850</f>
        <v>78.49272785569363</v>
      </c>
      <c r="Z30" s="41">
        <f>'Charges contractuels'!Z30/1850</f>
        <v>86.133253835443739</v>
      </c>
      <c r="AA30" s="41">
        <f>'Charges contractuels'!AA30/1850</f>
        <v>96.009976100763552</v>
      </c>
      <c r="AB30" s="41">
        <f>'Charges contractuels'!AB30/1850</f>
        <v>99.588115043043558</v>
      </c>
      <c r="AC30" s="41">
        <f>'Charges contractuels'!AC30/1850</f>
        <v>100.71863506344674</v>
      </c>
      <c r="AD30" s="41">
        <f>'Charges contractuels'!AD30/1850</f>
        <v>113.64954375235007</v>
      </c>
      <c r="AE30" s="41">
        <f>'Charges contractuels'!AE30/1850</f>
        <v>109.19061391340615</v>
      </c>
      <c r="AF30" s="41">
        <f>'Charges contractuels'!AF30/1850</f>
        <v>122.1215226023095</v>
      </c>
      <c r="AG30" s="3"/>
      <c r="AH30" s="3"/>
      <c r="AI30" s="3"/>
      <c r="AJ30" s="3"/>
    </row>
    <row r="31" spans="1:36" ht="19.5" customHeight="1">
      <c r="A31" s="51">
        <v>29</v>
      </c>
      <c r="B31" s="41">
        <f>'Charges contractuels'!B31/1850</f>
        <v>27.931157851903176</v>
      </c>
      <c r="C31" s="41">
        <f>'Charges contractuels'!C31/1850</f>
        <v>31.450705038713885</v>
      </c>
      <c r="D31" s="41">
        <f>'Charges contractuels'!D31/1850</f>
        <v>33.729948638403073</v>
      </c>
      <c r="E31" s="41">
        <f>'Charges contractuels'!E31/1850</f>
        <v>36.472121808146468</v>
      </c>
      <c r="F31" s="41">
        <f>'Charges contractuels'!F31/1850</f>
        <v>35.786874817378582</v>
      </c>
      <c r="G31" s="41">
        <f>'Charges contractuels'!G31/1850</f>
        <v>40.667115238246438</v>
      </c>
      <c r="H31" s="41">
        <f>'Charges contractuels'!H31/1850</f>
        <v>44.465854571061755</v>
      </c>
      <c r="I31" s="41">
        <f>'Charges contractuels'!I31/1850</f>
        <v>48.145009589680036</v>
      </c>
      <c r="J31" s="41">
        <f>'Charges contractuels'!J31/1850</f>
        <v>41.98886379666353</v>
      </c>
      <c r="K31" s="41">
        <f>'Charges contractuels'!K31/1850</f>
        <v>47.009353673698911</v>
      </c>
      <c r="L31" s="41">
        <f>'Charges contractuels'!L31/1850</f>
        <v>43.828912349649954</v>
      </c>
      <c r="M31" s="41">
        <f>'Charges contractuels'!M31/1850</f>
        <v>47.323752535840036</v>
      </c>
      <c r="N31" s="41">
        <f>'Charges contractuels'!N31/1850</f>
        <v>47.627651682465263</v>
      </c>
      <c r="O31" s="41">
        <f>'Charges contractuels'!O31/1850</f>
        <v>51.122491868655359</v>
      </c>
      <c r="P31" s="41">
        <f>'Charges contractuels'!P31/1850</f>
        <v>52.400281415513113</v>
      </c>
      <c r="Q31" s="41">
        <f>'Charges contractuels'!Q31/1850</f>
        <v>51.632677756009784</v>
      </c>
      <c r="R31" s="41">
        <f>'Charges contractuels'!R31/1850</f>
        <v>60.000160884402064</v>
      </c>
      <c r="S31" s="41">
        <f>'Charges contractuels'!S31/1850</f>
        <v>61.007434605891362</v>
      </c>
      <c r="T31" s="41">
        <f>'Charges contractuels'!T31/1850</f>
        <v>67.470321002554059</v>
      </c>
      <c r="U31" s="41">
        <f>'Charges contractuels'!U31/1850</f>
        <v>64.806173938706664</v>
      </c>
      <c r="V31" s="41">
        <f>'Charges contractuels'!V31/1850</f>
        <v>71.269060335369346</v>
      </c>
      <c r="W31" s="41">
        <f>'Charges contractuels'!W31/1850</f>
        <v>73.891254122025131</v>
      </c>
      <c r="X31" s="41">
        <f>'Charges contractuels'!X31/1850</f>
        <v>75.021758947470971</v>
      </c>
      <c r="Y31" s="41">
        <f>'Charges contractuels'!Y31/1850</f>
        <v>78.49272785569363</v>
      </c>
      <c r="Z31" s="41">
        <f>'Charges contractuels'!Z31/1850</f>
        <v>86.133253835443739</v>
      </c>
      <c r="AA31" s="41">
        <f>'Charges contractuels'!AA31/1850</f>
        <v>96.009976100763552</v>
      </c>
      <c r="AB31" s="41">
        <f>'Charges contractuels'!AB31/1850</f>
        <v>99.588115043043558</v>
      </c>
      <c r="AC31" s="41">
        <f>'Charges contractuels'!AC31/1850</f>
        <v>100.71863506344674</v>
      </c>
      <c r="AD31" s="41">
        <f>'Charges contractuels'!AD31/1850</f>
        <v>113.64954375235007</v>
      </c>
      <c r="AE31" s="41">
        <f>'Charges contractuels'!AE31/1850</f>
        <v>109.19061391340615</v>
      </c>
      <c r="AF31" s="41">
        <f>'Charges contractuels'!AF31/1850</f>
        <v>122.1215226023095</v>
      </c>
      <c r="AG31" s="3"/>
      <c r="AH31" s="3"/>
      <c r="AI31" s="3"/>
      <c r="AJ31" s="3"/>
    </row>
    <row r="32" spans="1:36" ht="19.5" customHeight="1">
      <c r="A32" s="51">
        <v>30</v>
      </c>
      <c r="B32" s="41">
        <f>'Charges contractuels'!B32/1850</f>
        <v>28.311609193563299</v>
      </c>
      <c r="C32" s="41">
        <f>'Charges contractuels'!C32/1850</f>
        <v>31.831156380374004</v>
      </c>
      <c r="D32" s="41">
        <f>'Charges contractuels'!D32/1850</f>
        <v>34.110399980063193</v>
      </c>
      <c r="E32" s="41">
        <f>'Charges contractuels'!E32/1850</f>
        <v>36.852573149806595</v>
      </c>
      <c r="F32" s="41">
        <f>'Charges contractuels'!F32/1850</f>
        <v>36.167326159038709</v>
      </c>
      <c r="G32" s="41">
        <f>'Charges contractuels'!G32/1850</f>
        <v>41.047566579906551</v>
      </c>
      <c r="H32" s="41">
        <f>'Charges contractuels'!H32/1850</f>
        <v>44.846305912721867</v>
      </c>
      <c r="I32" s="41">
        <f>'Charges contractuels'!I32/1850</f>
        <v>48.525460931340163</v>
      </c>
      <c r="J32" s="41">
        <f>'Charges contractuels'!J32/1850</f>
        <v>42.36931513832365</v>
      </c>
      <c r="K32" s="41">
        <f>'Charges contractuels'!K32/1850</f>
        <v>47.38980501535903</v>
      </c>
      <c r="L32" s="41">
        <f>'Charges contractuels'!L32/1850</f>
        <v>44.209363691310067</v>
      </c>
      <c r="M32" s="41">
        <f>'Charges contractuels'!M32/1850</f>
        <v>47.704203877500156</v>
      </c>
      <c r="N32" s="41">
        <f>'Charges contractuels'!N32/1850</f>
        <v>48.008103024125383</v>
      </c>
      <c r="O32" s="41">
        <f>'Charges contractuels'!O32/1850</f>
        <v>51.502943210315472</v>
      </c>
      <c r="P32" s="41">
        <f>'Charges contractuels'!P32/1850</f>
        <v>52.780732757173233</v>
      </c>
      <c r="Q32" s="41">
        <f>'Charges contractuels'!Q32/1850</f>
        <v>52.013129097669889</v>
      </c>
      <c r="R32" s="41">
        <f>'Charges contractuels'!R32/1850</f>
        <v>60.380612226062183</v>
      </c>
      <c r="S32" s="41">
        <f>'Charges contractuels'!S32/1850</f>
        <v>61.387885947551482</v>
      </c>
      <c r="T32" s="41">
        <f>'Charges contractuels'!T32/1850</f>
        <v>67.850772344214164</v>
      </c>
      <c r="U32" s="41">
        <f>'Charges contractuels'!U32/1850</f>
        <v>65.186625280366783</v>
      </c>
      <c r="V32" s="41">
        <f>'Charges contractuels'!V32/1850</f>
        <v>71.649511677029466</v>
      </c>
      <c r="W32" s="41">
        <f>'Charges contractuels'!W32/1850</f>
        <v>74.271705463685237</v>
      </c>
      <c r="X32" s="41">
        <f>'Charges contractuels'!X32/1850</f>
        <v>75.402210289131062</v>
      </c>
      <c r="Y32" s="41">
        <f>'Charges contractuels'!Y32/1850</f>
        <v>78.87317919735375</v>
      </c>
      <c r="Z32" s="41">
        <f>'Charges contractuels'!Z32/1850</f>
        <v>86.513705177103844</v>
      </c>
      <c r="AA32" s="41">
        <f>'Charges contractuels'!AA32/1850</f>
        <v>96.390427442423672</v>
      </c>
      <c r="AB32" s="41">
        <f>'Charges contractuels'!AB32/1850</f>
        <v>99.968566384703678</v>
      </c>
      <c r="AC32" s="41">
        <f>'Charges contractuels'!AC32/1850</f>
        <v>101.09908640510686</v>
      </c>
      <c r="AD32" s="41">
        <f>'Charges contractuels'!AD32/1850</f>
        <v>114.0299950940102</v>
      </c>
      <c r="AE32" s="41">
        <f>'Charges contractuels'!AE32/1850</f>
        <v>109.57106525506629</v>
      </c>
      <c r="AF32" s="41">
        <f>'Charges contractuels'!AF32/1850</f>
        <v>122.50197394396962</v>
      </c>
      <c r="AG32" s="3"/>
      <c r="AH32" s="3"/>
      <c r="AI32" s="3"/>
      <c r="AJ32" s="3"/>
    </row>
    <row r="38" spans="2:2">
      <c r="B38" s="85" t="s">
        <v>73</v>
      </c>
    </row>
    <row r="39" spans="2:2">
      <c r="B39" s="86" t="s">
        <v>72</v>
      </c>
    </row>
  </sheetData>
  <hyperlinks>
    <hyperlink ref="B39" r:id="rId1" xr:uid="{24251E02-7762-4121-95B9-E3F73E805E3F}"/>
  </hyperlinks>
  <printOptions horizontalCentered="1" verticalCentered="1"/>
  <pageMargins left="0.19685039370078741" right="0.19685039370078741" top="0.98425196850393704" bottom="0.98425196850393704" header="0.51181102362204722" footer="0.51181102362204722"/>
  <pageSetup paperSize="9" scale="48" orientation="landscape" r:id="rId2"/>
  <headerFooter alignWithMargins="0">
    <oddHeader>&amp;C&amp;"Times New Roman,Gras italique"&amp;12&amp;UAgents statutaires et contractuels</oddHeader>
    <oddFooter>&amp;L&amp;"Times New Roman,Gras italique"&amp;11&amp;A&amp;R&amp;"Times New Roman,Italique"&amp;8&amp;F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1AA26-17E4-42EB-9F8B-755635C59513}">
  <dimension ref="A1:J35"/>
  <sheetViews>
    <sheetView workbookViewId="0">
      <selection activeCell="F9" sqref="F9"/>
    </sheetView>
  </sheetViews>
  <sheetFormatPr baseColWidth="10" defaultRowHeight="13"/>
  <cols>
    <col min="1" max="2" width="16.796875" bestFit="1" customWidth="1"/>
  </cols>
  <sheetData>
    <row r="1" spans="1:10" ht="25">
      <c r="A1" s="56" t="s">
        <v>57</v>
      </c>
      <c r="J1" s="56"/>
    </row>
    <row r="4" spans="1:10">
      <c r="A4" t="s">
        <v>56</v>
      </c>
      <c r="B4" s="57">
        <v>44927</v>
      </c>
      <c r="C4" s="82">
        <v>1.9999</v>
      </c>
      <c r="D4" s="58"/>
      <c r="E4" s="58"/>
    </row>
    <row r="5" spans="1:10">
      <c r="A5" t="s">
        <v>58</v>
      </c>
      <c r="B5" s="57">
        <v>39083</v>
      </c>
      <c r="C5" s="59">
        <v>0</v>
      </c>
      <c r="D5" s="60">
        <f>0.92/12</f>
        <v>7.6666666666666675E-2</v>
      </c>
      <c r="E5" s="58">
        <v>0.86929999999999996</v>
      </c>
    </row>
    <row r="6" spans="1:10">
      <c r="A6" t="s">
        <v>59</v>
      </c>
      <c r="B6" s="57">
        <v>44927</v>
      </c>
      <c r="C6" s="83">
        <v>900.88430000000005</v>
      </c>
      <c r="D6" s="61">
        <v>2.5000000000000001E-2</v>
      </c>
      <c r="E6" s="58"/>
    </row>
    <row r="7" spans="1:10">
      <c r="A7" t="s">
        <v>60</v>
      </c>
      <c r="B7" s="57">
        <v>44927</v>
      </c>
      <c r="C7" s="83">
        <v>477.77320000000003</v>
      </c>
      <c r="D7" s="61">
        <f>+C9-1</f>
        <v>0.11149999999999993</v>
      </c>
      <c r="E7" s="60">
        <f>D7*C7</f>
        <v>53.27171179999997</v>
      </c>
    </row>
    <row r="8" spans="1:10">
      <c r="B8" s="58"/>
      <c r="C8" s="58"/>
      <c r="D8" s="58"/>
      <c r="E8" s="58"/>
    </row>
    <row r="9" spans="1:10">
      <c r="A9" t="s">
        <v>61</v>
      </c>
      <c r="B9" s="57">
        <v>44593</v>
      </c>
      <c r="C9" s="82">
        <v>1.1114999999999999</v>
      </c>
      <c r="D9" s="58"/>
      <c r="E9" s="58"/>
    </row>
    <row r="10" spans="1:10">
      <c r="A10" t="s">
        <v>62</v>
      </c>
      <c r="B10" s="57">
        <v>44593</v>
      </c>
      <c r="C10" s="82">
        <v>1.3063</v>
      </c>
      <c r="D10" s="58"/>
      <c r="E10" s="58"/>
      <c r="F10" s="62"/>
    </row>
    <row r="11" spans="1:10">
      <c r="A11" t="s">
        <v>63</v>
      </c>
      <c r="B11" s="57">
        <v>42917</v>
      </c>
      <c r="C11" s="61">
        <v>1.0728</v>
      </c>
      <c r="D11" s="58"/>
      <c r="E11" s="58"/>
    </row>
    <row r="12" spans="1:10">
      <c r="C12" s="63"/>
      <c r="G12" s="63"/>
      <c r="I12" s="63"/>
    </row>
    <row r="13" spans="1:10" ht="25">
      <c r="A13" s="56" t="s">
        <v>64</v>
      </c>
    </row>
    <row r="14" spans="1:10">
      <c r="A14" s="64"/>
    </row>
    <row r="15" spans="1:10" ht="18">
      <c r="A15" s="65" t="str">
        <f>CONCATENATE("(Bar * ",C9," + FR) * ",C4," + (",C5," + (Bar + FR) * ",C4," * ",D5,") * ",E5," + ",C6," + (Bar + FR) * ",C4," * ",D6," + ",E7)</f>
        <v>(Bar * 1,1115 + FR) * 1,9999 + (0 + (Bar + FR) * 1,9999 * 0,0766666666666667) * 0,8693 + 900,8843 + (Bar + FR) * 1,9999 * 0,025 + 53,2717118</v>
      </c>
    </row>
    <row r="16" spans="1:10" ht="18">
      <c r="A16" s="66" t="str">
        <f>CONCATENATE(C9*C4+D5*C4*E5+D6*C4," Bar + ",C4+C4*D5*E5+C4*D6," FR + ",C6+E7+C5*E5)</f>
        <v>2,40617235203333 Bar + 2,18318350203333 FR + 954,1560118</v>
      </c>
      <c r="B16" s="67"/>
      <c r="C16" s="67"/>
      <c r="D16" s="67"/>
      <c r="E16" s="67"/>
      <c r="F16" s="67"/>
      <c r="G16" s="67"/>
      <c r="H16" s="67"/>
    </row>
    <row r="17" spans="1:8" ht="12.75" customHeight="1">
      <c r="A17" s="68"/>
      <c r="B17" s="69"/>
    </row>
    <row r="18" spans="1:8" ht="12.75" customHeight="1">
      <c r="A18" s="72" t="s">
        <v>67</v>
      </c>
      <c r="B18" s="76" t="s">
        <v>68</v>
      </c>
      <c r="C18" s="72" t="s">
        <v>70</v>
      </c>
      <c r="D18" s="76" t="s">
        <v>69</v>
      </c>
      <c r="E18" s="76" t="s">
        <v>71</v>
      </c>
    </row>
    <row r="19" spans="1:8" ht="12.75" customHeight="1">
      <c r="A19" s="73">
        <f>C9*C4+D5*C4*E5+D6*C4</f>
        <v>2.4061723520333334</v>
      </c>
      <c r="B19" s="78">
        <f>C4+C4*D5*E5+C4*D6</f>
        <v>2.1831835020333332</v>
      </c>
      <c r="C19" s="74">
        <f>C6+E7+C5*E5</f>
        <v>954.15601179999999</v>
      </c>
      <c r="D19" s="77">
        <v>719.89</v>
      </c>
      <c r="E19" s="77">
        <v>359.95</v>
      </c>
    </row>
    <row r="20" spans="1:8" ht="12.75" customHeight="1">
      <c r="A20" s="68"/>
      <c r="B20" s="69"/>
    </row>
    <row r="21" spans="1:8" ht="25">
      <c r="A21" s="56" t="s">
        <v>65</v>
      </c>
    </row>
    <row r="22" spans="1:8">
      <c r="A22" s="64"/>
    </row>
    <row r="23" spans="1:8" ht="18">
      <c r="A23" s="65" t="str">
        <f>CONCATENATE("(Bar + FR) * ",C4," * ",C10," + (",C5," + ","(Bar + FR) * ",C4," * ",D5,") * ",E5," + (",C6," + (Bar + FR) * ",C4," * ",D6,") * ",C10)</f>
        <v>(Bar + FR) * 1,9999 * 1,3063 + (0 + (Bar + FR) * 1,9999 * 0,0766666666666667) * 0,8693 + (900,8843 + (Bar + FR) * 1,9999 * 0,025) * 1,3063</v>
      </c>
    </row>
    <row r="24" spans="1:8" ht="18">
      <c r="A24" s="66" t="str">
        <f>CONCATENATE(C4*C10+C4*D5*E5+C4*D6*C10," (Bar + FR) + ",C5*E5+C6*C10)</f>
        <v>2,81106710628333 (Bar + FR) + 1176,82516109</v>
      </c>
      <c r="B24" s="67"/>
      <c r="C24" s="67"/>
      <c r="D24" s="67"/>
      <c r="E24" s="67"/>
      <c r="F24" s="67"/>
      <c r="G24" s="67"/>
      <c r="H24" s="67"/>
    </row>
    <row r="25" spans="1:8" ht="12.75" customHeight="1">
      <c r="A25" s="68"/>
      <c r="B25" s="69"/>
    </row>
    <row r="26" spans="1:8" ht="12.75" customHeight="1">
      <c r="A26" s="72" t="s">
        <v>67</v>
      </c>
      <c r="B26" s="72" t="s">
        <v>68</v>
      </c>
      <c r="C26" s="76" t="s">
        <v>69</v>
      </c>
      <c r="D26" s="76" t="s">
        <v>71</v>
      </c>
      <c r="E26" s="68"/>
    </row>
    <row r="27" spans="1:8" ht="12.75" customHeight="1">
      <c r="A27" s="73">
        <f>C4*C10+C4*D5*E5+C4*D6*C10</f>
        <v>2.8110671062833332</v>
      </c>
      <c r="B27" s="75">
        <f>C5*E5+C6*C10</f>
        <v>1176.8251610900002</v>
      </c>
      <c r="C27" s="77">
        <v>719.89</v>
      </c>
      <c r="D27" s="77">
        <v>359.95</v>
      </c>
    </row>
    <row r="28" spans="1:8" ht="12.75" customHeight="1">
      <c r="A28" s="68"/>
      <c r="B28" s="69"/>
    </row>
    <row r="29" spans="1:8" ht="25">
      <c r="A29" s="56" t="s">
        <v>66</v>
      </c>
    </row>
    <row r="30" spans="1:8">
      <c r="A30" s="64"/>
    </row>
    <row r="31" spans="1:8" ht="18">
      <c r="A31" s="65" t="str">
        <f>CONCATENATE("(Bar + FR) * ",C4," * ",C11," + (",C5," + ","(Bar + FR) * ",C4," * ",D5,") * ",E5," + (",C6," + (Bar + FR) * ",C4," * ",D6,") * ",C11)</f>
        <v>(Bar + FR) * 1,9999 * 1,0728 + (0 + (Bar + FR) * 1,9999 * 0,0766666666666667) * 0,8693 + (900,8843 + (Bar + FR) * 1,9999 * 0,025) * 1,0728</v>
      </c>
    </row>
    <row r="32" spans="1:8" ht="18">
      <c r="A32" s="70" t="str">
        <f>CONCATENATE(C4*C11+C4*D5*E5+C4*D6*C11," (Bar + FR) + ",C5*E5+C6*C11)</f>
        <v>2,33241604003333 (Bar + FR) + 966,46867704</v>
      </c>
    </row>
    <row r="35" spans="1:1">
      <c r="A35" s="71"/>
    </row>
  </sheetData>
  <phoneticPr fontId="1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12</vt:i4>
      </vt:variant>
    </vt:vector>
  </HeadingPairs>
  <TitlesOfParts>
    <vt:vector size="12" baseType="lpstr">
      <vt:lpstr>Barèmes</vt:lpstr>
      <vt:lpstr>Barèmes indexés</vt:lpstr>
      <vt:lpstr>Bruts mensuels</vt:lpstr>
      <vt:lpstr>Charges statutaires</vt:lpstr>
      <vt:lpstr>Charges contractuels</vt:lpstr>
      <vt:lpstr>Moyenne</vt:lpstr>
      <vt:lpstr>Surcoût</vt:lpstr>
      <vt:lpstr>Coûts horaires statut. 1976e</vt:lpstr>
      <vt:lpstr>Coûts horaires contr. 1976e</vt:lpstr>
      <vt:lpstr>Coûts statutaires 1850e</vt:lpstr>
      <vt:lpstr>Coûts contractuels 1850e</vt:lpstr>
      <vt:lpstr>Paramètres</vt:lpstr>
    </vt:vector>
  </TitlesOfParts>
  <Company>M.R.W.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Jean-Pascal Libion</dc:creator>
  <cp:lastModifiedBy>IMIO SCRL</cp:lastModifiedBy>
  <cp:lastPrinted>2016-09-01T06:25:35Z</cp:lastPrinted>
  <dcterms:created xsi:type="dcterms:W3CDTF">2002-06-05T06:28:12Z</dcterms:created>
  <dcterms:modified xsi:type="dcterms:W3CDTF">2024-02-13T22:02:01Z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3f633-4a78-4eed-bb49-365e45b1f3e8_Enabled">
    <vt:lpwstr>true</vt:lpwstr>
  </property>
  <property fmtid="{D5CDD505-2E9C-101B-9397-08002B2CF9AE}" pid="3" name="MSIP_Label_8903f633-4a78-4eed-bb49-365e45b1f3e8_SetDate">
    <vt:lpwstr>2021-12-02T08:25:44Z</vt:lpwstr>
  </property>
  <property fmtid="{D5CDD505-2E9C-101B-9397-08002B2CF9AE}" pid="4" name="MSIP_Label_8903f633-4a78-4eed-bb49-365e45b1f3e8_Method">
    <vt:lpwstr>Privileged</vt:lpwstr>
  </property>
  <property fmtid="{D5CDD505-2E9C-101B-9397-08002B2CF9AE}" pid="5" name="MSIP_Label_8903f633-4a78-4eed-bb49-365e45b1f3e8_Name">
    <vt:lpwstr>8903f633-4a78-4eed-bb49-365e45b1f3e8</vt:lpwstr>
  </property>
  <property fmtid="{D5CDD505-2E9C-101B-9397-08002B2CF9AE}" pid="6" name="MSIP_Label_8903f633-4a78-4eed-bb49-365e45b1f3e8_SiteId">
    <vt:lpwstr>1f816a84-7aa6-4a56-b22a-7b3452fa8681</vt:lpwstr>
  </property>
  <property fmtid="{D5CDD505-2E9C-101B-9397-08002B2CF9AE}" pid="7" name="MSIP_Label_8903f633-4a78-4eed-bb49-365e45b1f3e8_ActionId">
    <vt:lpwstr>d6f1aea8-478f-4ea8-a799-e9cf44a9b603</vt:lpwstr>
  </property>
  <property fmtid="{D5CDD505-2E9C-101B-9397-08002B2CF9AE}" pid="8" name="MSIP_Label_8903f633-4a78-4eed-bb49-365e45b1f3e8_ContentBits">
    <vt:lpwstr>0</vt:lpwstr>
  </property>
</Properties>
</file>